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" sheetId="1" state="visible" r:id="rId3"/>
  </sheets>
  <definedNames>
    <definedName function="false" hidden="false" localSheetId="0" name="_xlnm.Print_Area" vbProcedure="false">ФОРМА!$A$2:$O$133</definedName>
    <definedName function="false" hidden="false" localSheetId="0" name="_xlnm.Print_Titles" vbProcedure="false">ФОРМА!$7:$10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<sst xmlns="http://schemas.openxmlformats.org/spreadsheetml/2006/main" count="247" uniqueCount="237">
  <si>
    <r>
      <rPr>
        <b val="true"/>
        <sz val="12"/>
        <rFont val="Times New Roman"/>
        <family val="1"/>
        <charset val="1"/>
      </rPr>
      <t xml:space="preserve">  </t>
    </r>
    <r>
      <rPr>
        <b val="true"/>
        <sz val="14"/>
        <rFont val="Times New Roman"/>
        <family val="1"/>
        <charset val="1"/>
      </rPr>
      <t xml:space="preserve">Отчет о реализации мероприятий государственных программ Российской Федерации</t>
    </r>
  </si>
  <si>
    <t xml:space="preserve">Брянская область</t>
  </si>
  <si>
    <t xml:space="preserve">Январь-июнь 2024 года</t>
  </si>
  <si>
    <t xml:space="preserve">наименование субъекта РФ</t>
  </si>
  <si>
    <t xml:space="preserve">отчетный период
(нарастающим итогом)</t>
  </si>
  <si>
    <t xml:space="preserve">тыс. рублей</t>
  </si>
  <si>
    <t xml:space="preserve">№</t>
  </si>
  <si>
    <t xml:space="preserve">Наименование мероприятия, 
на реализацию которого предоставляются средства федерального бюджета</t>
  </si>
  <si>
    <t xml:space="preserve">Финансирование мероприятия по источникам финансирования:</t>
  </si>
  <si>
    <t xml:space="preserve">Федеральный бюджет</t>
  </si>
  <si>
    <t xml:space="preserve">Областной бюджет </t>
  </si>
  <si>
    <t xml:space="preserve">Бюджеты МО</t>
  </si>
  <si>
    <t xml:space="preserve">Прочие источники</t>
  </si>
  <si>
    <t xml:space="preserve">Фактически предусмотрено 
на текущий год</t>
  </si>
  <si>
    <t xml:space="preserve">Профинан-сировано (поступило средств из ФБ)</t>
  </si>
  <si>
    <t xml:space="preserve">Фактический расход</t>
  </si>
  <si>
    <t xml:space="preserve">%
от профи-нанси-ровано</t>
  </si>
  <si>
    <t xml:space="preserve">Фактически предусмотрено 
на текущий год </t>
  </si>
  <si>
    <t xml:space="preserve">%</t>
  </si>
  <si>
    <t xml:space="preserve">Общая сумма</t>
  </si>
  <si>
    <t xml:space="preserve">ГОСУДАРСТВЕННАЯ ПРОГРАММА РОССИЙСКОЙ ФЕДЕРАЦИИ "РАЗВИТИЕ ЗДРАВООХРАНЕНИЯ"</t>
  </si>
  <si>
    <t xml:space="preserve">1.1</t>
  </si>
  <si>
    <t xml:space="preserve">Региональный проект "Борьба с сердечно-сосудистыми заболеваниями (Брянская область)" (Субсидии на оснащение оборудованием региональных сосудистых центров и первичных сосудистых отделений)</t>
  </si>
  <si>
    <t xml:space="preserve">1.2</t>
  </si>
  <si>
    <t xml:space="preserve">Региональный проект "Борьба с сердечно-сосудистыми заболеваниями (Брянская область)" (Субсидии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наблюдении)</t>
  </si>
  <si>
    <t xml:space="preserve">1.3</t>
  </si>
  <si>
    <t xml:space="preserve">Региональный проект "Борьба с онкологическими заболеваниями (Брянская область)" (Субсидии на переоснащение медицинских организаций, оказывающих медицинскую помощь больным с онкологическими заболеваниями)</t>
  </si>
  <si>
    <t xml:space="preserve">1.4</t>
  </si>
  <si>
    <t xml:space="preserve"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 (Брянская область)" (Субсидии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(ЕГИСЗ)")</t>
  </si>
  <si>
    <t xml:space="preserve">1.5</t>
  </si>
  <si>
    <t xml:space="preserve">Региональный проект «Модернизация первичного звена здравоохранения (Брянская область)» (Субсидия на реализацию региональных проектов модернизации первичного звена здравоохранения): капитальные вложения</t>
  </si>
  <si>
    <t xml:space="preserve">1.6</t>
  </si>
  <si>
    <t xml:space="preserve">Региональный проект «Модернизация первичного звена здравоохранения (Брянская область)» (Субсидии на реализацию региональных проектов модернизации первичного звена здравоохранения (Приобретено оборудование в медицинские организации, оказывающие первичную медико-санитарную помощь, а также в медицинские организации, расположенные в сельской местности, поселках городского типа и малых городах с численностью населения до 50 тыс. человек))</t>
  </si>
  <si>
    <t xml:space="preserve">1.7</t>
  </si>
  <si>
    <t xml:space="preserve">Региональный проект «Модернизация первичного звена здравоохранения (Брянская область)» (Субсидии на реализацию региональных проектов модернизации первичного звена здравоохранения (Приобретен автомобильный транспорт в медицинские организации, оказывающие первичную медико-санитарную помощь, а также в медицинские организации, расположенные в сельской местности, поселках городского типа и малых городах с численностью населения до 50 тыс. человек для доставки пациентов в медицинские организации,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районов)</t>
  </si>
  <si>
    <t xml:space="preserve">1.8</t>
  </si>
  <si>
    <t xml:space="preserve">Региональный проект «Модернизация первичного звена здравоохранения (Брянская область)» (Субсидии на реализацию региональных проектов модернизации первичного звена здравоохранения (Осуществлен капитальный ремонт зданий медицинских организаций и их обособленных структурных подразделений, расположенных в том числе в сельской местности, рабочих поселках, поселках городского типа и малых городах с численностью населения до 50 тыс. человек)</t>
  </si>
  <si>
    <t xml:space="preserve">1.9</t>
  </si>
  <si>
    <t xml:space="preserve">Региональный проект «Старшее поколение (Брянская область)» (Иные межбюджетные трансферты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обслуживания)</t>
  </si>
  <si>
    <t xml:space="preserve">1.10</t>
  </si>
  <si>
    <t xml:space="preserve">Региональный проект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 (Субсидия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движений)</t>
  </si>
  <si>
    <t xml:space="preserve">1.11</t>
  </si>
  <si>
    <t xml:space="preserve">Субсидии в целях софинансирования расходных обязательств субъектов Российской Федерации, возникающих при реализации мероприятий по обеспечению детей с сахарным диабетом 1 типа в возрасте от 2-х до 4-х лет системами непрерывного мониторинга глюкозы</t>
  </si>
  <si>
    <t xml:space="preserve">1.12</t>
  </si>
  <si>
    <t xml:space="preserve">Субсидии в целях софинансирования расходных обязательств субъектов Российской Федерации, возникающих при реализации мероприятий по обеспечению детей с сахарным диабетом 1 типа в возрасте от 4-х до 17-ти лет системами непрерывного мониторинга глюкозы</t>
  </si>
  <si>
    <t xml:space="preserve">1.13</t>
  </si>
  <si>
    <t xml:space="preserve"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 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</si>
  <si>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 xml:space="preserve">1.14</t>
  </si>
  <si>
    <t xml:space="preserve">Субсидии в целях развития паллиативной медицинской помощи (Пациенты, нуждающиеся в паллиативной медицинской помощи, для купирования тяжелых симптомов заболевания, в том числе для обезболивания, обеспечены лекарственными препаратами, содержащими наркотические средства и психотропные вещества)</t>
  </si>
  <si>
    <t xml:space="preserve">1.15</t>
  </si>
  <si>
    <t xml:space="preserve">Субсидии в целях развития паллиативной медицинской помощи (Пациенты, нуждающиеся в паллиативной медицинской помощи, обеспечены медицинскими изделиями, предназначенными для поддержания функций органов и систем организма человека, для использования на дому)</t>
  </si>
  <si>
    <t xml:space="preserve">1.16</t>
  </si>
  <si>
    <t xml:space="preserve">Субсидии в целях развития паллиативной медицинской помощи (Приобретены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детям, предусмотренными положением об организации оказания паллиативной медицинской помощи)</t>
  </si>
  <si>
    <t xml:space="preserve">1.17</t>
  </si>
  <si>
    <t xml:space="preserve">Субсидии в целях развития паллиативной медицинской помощи (Дооснащены (переоснащены, оснащены) структурные подразделения медицинских организаций, подведомственных исполнительным органам субъектов Российской Федерации, оказывающих специализированную паллиативную медицинскую помощь, и (или) медицинских организаций, подведомственных исполнительным органам субъектов Российской Федерации, оказывающих специализированную паллиативную медицинскую помощь, в соответствии со стандартами оснащения, предусмотренными положением об организации паллиативной медицинской помощи, указанным в части 5 статьи 36 Федерального закона "Об основах охраны здоровья граждан в Российской Федерации")</t>
  </si>
  <si>
    <t xml:space="preserve">1.18</t>
  </si>
  <si>
    <t xml:space="preserve">Субсидии на реализацию мероприятий по предупреждению и борьбе с социально значимыми инфекционными заболеваниями (охват медицинским освидетельствованием на ВИЧ-инфекцию населения субъекта Российской Федерации)</t>
  </si>
  <si>
    <t xml:space="preserve">1.19</t>
  </si>
  <si>
    <t xml:space="preserve">Субсидии на реализацию мероприятий по предупреждению и борьбе с социально значимыми инфекционными заболеваниями (охват населения профилактическими осмотрами на туберкулез)</t>
  </si>
  <si>
    <t xml:space="preserve">1.20</t>
  </si>
  <si>
    <t xml:space="preserve">Субсидии на реализацию мероприятий по предупреждению и борьбе с социально значимыми инфекционными заболеваниями (уровень информированности населения в возрасте 18-49 лет по вопросам ВИЧ-инфекции)</t>
  </si>
  <si>
    <t xml:space="preserve">1.21</t>
  </si>
  <si>
    <t xml:space="preserve">Субсидии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</si>
  <si>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 xml:space="preserve">1.22</t>
  </si>
  <si>
    <t xml:space="preserve">Субсидии в целях софинансирования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</si>
  <si>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 xml:space="preserve">1.23</t>
  </si>
  <si>
    <t xml:space="preserve">Субсидии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</si>
  <si>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 xml:space="preserve">1.24</t>
  </si>
  <si>
    <t xml:space="preserve">Иные межбюджетные трансферты на реализацию отдельных полномочий в области лекарственного обеспечения</t>
  </si>
  <si>
    <t xml:space="preserve">1.25</t>
  </si>
  <si>
    <t xml:space="preserve"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</si>
  <si>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 xml:space="preserve">1.26</t>
  </si>
  <si>
    <t xml:space="preserve">Иные межбюджетные трансферты в целях софинансирования в полном объеме расходных обязательств субъектов Российской Федерации, возникающих при оказании специализированной медицинской помощи военнослужащим Вооруженных Сил Российской Федерации медицинскими организациями, подведомственными исполнительным органам субъектов Российской Федерации, в период проведения специальной военной операции</t>
  </si>
  <si>
    <t xml:space="preserve">1.27</t>
  </si>
  <si>
    <t xml:space="preserve">Субсидии в целях софинансирования расходных обязательств субъектов Российской Федерации, возникающих при реализации мероприятий по обеспечению в амбулаторных условиях противовирусными лекарственными препаратами лиц, находящихся под диспансерным наблюдением, с диагнозом "хронический вирусный гепатит С"</t>
  </si>
  <si>
    <t xml:space="preserve">ГОСУДАРСТВЕННАЯ ПРОГРАММА РОССИЙСКОЙ ФЕДЕРАЦИИ "РАЗВИТИЕ ОБРАЗОВАНИЯ" </t>
  </si>
  <si>
    <t xml:space="preserve">2.1</t>
  </si>
  <si>
    <t xml:space="preserve">Региональный проект "Современная школа (Брянская область)" (Субсидия на реализацию мероприятий по содействию созданию в субъектах Российской Федерации новых мест в общеобразовательных организациях)</t>
  </si>
  <si>
    <t xml:space="preserve">2.2</t>
  </si>
  <si>
    <t xml:space="preserve">Региональный проект "Современная школа (Брянская область)" (Субсидия на модернизацию инфраструктуры общего образования в отдельных субъектах Российской Федерации)</t>
  </si>
  <si>
    <t xml:space="preserve">2.3</t>
  </si>
  <si>
    <t xml:space="preserve">Региональный проект "Современная школа (Брянская область)" (Субсидии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</si>
  <si>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 xml:space="preserve">2.4</t>
  </si>
  <si>
    <t xml:space="preserve">Региональный проект "Современная школа (Брянская область)" (Единовременные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человек)</t>
  </si>
  <si>
    <t xml:space="preserve">2.5</t>
  </si>
  <si>
    <t xml:space="preserve">Региональный проект "Успех каждого ребенка (Брянская область)" (Субсидии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организациях)</t>
  </si>
  <si>
    <t xml:space="preserve">2.6</t>
  </si>
  <si>
    <t xml:space="preserve">Региональный проект "Цифровая образовательная среда (Брянская область)" (Обновление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обучающихся)</t>
  </si>
  <si>
    <t xml:space="preserve">2.7</t>
  </si>
  <si>
    <t xml:space="preserve">Региональный проект "Создание условий для обучения, отдыха и оздоровления детей и молодежи" (Субсидии на реализацию мероприятий по модернизации школьных систем образования)</t>
  </si>
  <si>
    <t xml:space="preserve">2.8</t>
  </si>
  <si>
    <t xml:space="preserve">Региональный проект "Патриотическое воспитание граждан Российской Федерации (Брянская область)" (Субсидии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</si>
  <si>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 xml:space="preserve">2.9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</si>
  <si>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</si>
  <si>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2.10</t>
  </si>
  <si>
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</si>
  <si>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2.11</t>
  </si>
  <si>
    <t xml:space="preserve">Иные межбюджетные трансферты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</si>
  <si>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 xml:space="preserve">ГОСУДАРСТВЕННАЯ ПРОГРАММА РОССИЙСКОЙ ФЕДЕРАЦИИ "СОЦИАЛЬНАЯ ПОДДЕРЖКА ГРАЖДАН"</t>
  </si>
  <si>
    <t xml:space="preserve">3.1</t>
  </si>
  <si>
    <t xml:space="preserve">Региональный проект "Финансовая поддержка семей при рождении детей (Брянская область)" (Субсидия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лет)</t>
  </si>
  <si>
    <t xml:space="preserve">3.2</t>
  </si>
  <si>
    <t xml:space="preserve">Региональный проект «Старшее поколение (Брянская область)» (Субсидия на создание системы долговременного ухода за гражданами пожилого возраста и инвалидами)</t>
  </si>
  <si>
    <t xml:space="preserve">3.3</t>
  </si>
  <si>
    <t xml:space="preserve">Региональный проект "Старшее поколение" (Субсидии на создание системы долговременного ухода за гражданами пожилого возраста и инвалидами)</t>
  </si>
  <si>
    <t xml:space="preserve">3.4</t>
  </si>
  <si>
    <t xml:space="preserve"> Субсидии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</si>
  <si>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 xml:space="preserve">ГОСУДАРСТВЕННАЯ ПРОГРАММА РОССИЙСКОЙ ФЕДЕРАЦИИ "ОБЕСПЕЧЕНИЕ ОБЩЕСТВЕННОГО ПОРЯДКА И ПРОТИВОДЕЙСТВИЕ ПРЕСТУПНОСТИ"</t>
  </si>
  <si>
    <t xml:space="preserve">4.1</t>
  </si>
  <si>
    <t xml:space="preserve"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</t>
  </si>
  <si>
    <t xml:space="preserve">ГОСУДАРСТВЕННАЯ ПРОГРАММА РОССИЙСКОЙ ФЕДЕРАЦИИ "ОБЕСПЕЧЕНИЕ ДОСТУПНЫМ И КОМФОРТНЫМ ЖИЛЬЕМ И КОММУНАЛЬНЫМИ УСЛУГАМИ ГРАЖДАН РОССИЙСКОЙ ФЕДЕРАЦИИ"</t>
  </si>
  <si>
    <t xml:space="preserve">5.1</t>
  </si>
  <si>
    <t xml:space="preserve">Региональный проект «Жилье (Брянская область)» (Субсидия на стимулирование программ развития жилищного строительства субъектов Российской Федерации (развитие и совершенствование сети автомобильных дорог общего пользования местного значения))</t>
  </si>
  <si>
    <t xml:space="preserve">в том числе:</t>
  </si>
  <si>
    <t xml:space="preserve">бюджетная роспись расходов департамента (в рамках соглашения)</t>
  </si>
  <si>
    <t xml:space="preserve">кредит</t>
  </si>
  <si>
    <t xml:space="preserve">5.2</t>
  </si>
  <si>
    <t xml:space="preserve">Региональный проект "Обеспечение устойчивого сокращения непригодного для проживания жилищного фонда (Брянская область)" (Субсидии на обеспечение устойчивого сокращения непригодного для проживания жилищного фонда)</t>
  </si>
  <si>
    <t xml:space="preserve">5.3</t>
  </si>
  <si>
    <t xml:space="preserve">Региональный проект "Чистая вода (Брянская область)" (Субсидии на строительство и реконструкцию (модернизацию) объектов питьевого водоснабжения)</t>
  </si>
  <si>
    <t xml:space="preserve">5.4</t>
  </si>
  <si>
    <t xml:space="preserve">Региональный проект "Формирование комфортной городской среды (Брянская область)" (Субсидии на реализацию программ формирования современной городской среды)</t>
  </si>
  <si>
    <t xml:space="preserve">5.5</t>
  </si>
  <si>
    <t xml:space="preserve">Региональный проект "Формирование комфортной городской среды (Брянская область)" (Иные межбюджетные трансферты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среды)</t>
  </si>
  <si>
    <t xml:space="preserve">5.6</t>
  </si>
  <si>
    <t xml:space="preserve">Субсидии на компенсацию отдельным категориям граждан оплаты взноса на капитальный ремонт общего имущества в многоквартирном доме</t>
  </si>
  <si>
    <t xml:space="preserve">5.7</t>
  </si>
  <si>
    <t xml:space="preserve">Субсидии на реализацию мероприятий по обеспечению жильем молодых семей</t>
  </si>
  <si>
    <t xml:space="preserve">5.8</t>
  </si>
  <si>
    <t xml:space="preserve">Субсидии  на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</si>
  <si>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ГОСУДАРСТВЕННАЯ ПРОГРАММА РОССИЙСКОЙ ФЕДЕРАЦИИ "ОБЕСПЕЧЕНИЕ ОБОРОНОСПОСОБНОСТИ СТРАНЫ" </t>
  </si>
  <si>
    <t xml:space="preserve">6.1</t>
  </si>
  <si>
    <t xml:space="preserve">Субсидии на реализацию федеральной целевой программы "Увековечение памяти погибших при защите Отечества на 2019 - 2024 годы"</t>
  </si>
  <si>
    <t xml:space="preserve">ГОСУДАРСТВЕННАЯ ПРОГРАММА РОССИЙСКОЙ ФЕДЕРАЦИИ "РАЗВИТИЕ КУЛЬТУРЫ" </t>
  </si>
  <si>
    <t xml:space="preserve">7.1</t>
  </si>
  <si>
    <t xml:space="preserve"> Региональный проект "Цифровая культура (Брянская область)" (Субсидии на создание виртуальных концертных залов)</t>
  </si>
  <si>
    <t xml:space="preserve">7.2</t>
  </si>
  <si>
    <t xml:space="preserve">Региональный проект «Культурная среда (Брянская область)» (Субсидия на государственную поддержку отрасли культуры)</t>
  </si>
  <si>
    <t xml:space="preserve">7.3</t>
  </si>
  <si>
    <t xml:space="preserve"> Региональный проект «Культурная среда (Брянская область)» (Субсидии на развитие сети учреждений культурно-досугового типа)</t>
  </si>
  <si>
    <t xml:space="preserve">7.4</t>
  </si>
  <si>
    <t xml:space="preserve">Региональный проект «Культурная среда (Брянская область)» (Субсидии на развитие сети учреждений культурно-досугового типа): капитальные вложения</t>
  </si>
  <si>
    <t xml:space="preserve">7.5</t>
  </si>
  <si>
    <t xml:space="preserve">Региональный проект «Культурная среда (Брянская область)» (Субсидии на оснащение региональных и муниципальных театров)</t>
  </si>
  <si>
    <t xml:space="preserve">7.6</t>
  </si>
  <si>
    <t xml:space="preserve">Региональный проект «Культурная среда (Брянская область)» (Субсидии на техническое оснащение  муниципальных и региональных музеев)</t>
  </si>
  <si>
    <t xml:space="preserve">7.7</t>
  </si>
  <si>
    <t xml:space="preserve">Региональный проект «Культурная среда (Брянская область)» (Субсидии на создание модельных муниципальных библиотек)</t>
  </si>
  <si>
    <t xml:space="preserve">7.8</t>
  </si>
  <si>
    <t xml:space="preserve">Региональный проект «Культурная среда (Брянская область)» (Субсидии на реновацию региональных учреждений культуры)</t>
  </si>
  <si>
    <t xml:space="preserve">7.9</t>
  </si>
  <si>
    <t xml:space="preserve">Региональный проект «Культурная среда (Брянская область)»  (Субсидии на реконструкцию и капитальный ремонт  региональных и муниципальных музеев)</t>
  </si>
  <si>
    <t xml:space="preserve">7.10</t>
  </si>
  <si>
    <t xml:space="preserve">Региональный проект «Творческие люди (Брянская область)» (Субсидия на государственную поддержку отрасли культуры)</t>
  </si>
  <si>
    <t xml:space="preserve">7.11</t>
  </si>
  <si>
    <t xml:space="preserve">Субсидия на обеспечение развития и укрепление материально-технической базы домов культуры в населенных пунктах с числом жителей до 50 тысяч человек в рамках реализации мероприятий государственной программы РФ "Развитие  культуры" </t>
  </si>
  <si>
    <t xml:space="preserve">7.12</t>
  </si>
  <si>
    <t xml:space="preserve">Субсидия на поддержку творческой деятельности и техническое оснащение детских и кукольных театров в рамках реализации мероприятий государственной программы РФ "Развитие культуры" </t>
  </si>
  <si>
    <t xml:space="preserve">7.13</t>
  </si>
  <si>
    <t xml:space="preserve">Субсидия на государственную поддержку отрасли культуры в рамках реализации мероприятий государственной программы РФ "Развитие  культуры"(комплектование библиотечных фондов муниципальных и государственных библиотек) </t>
  </si>
  <si>
    <t xml:space="preserve">ГОСУДАРСТВЕННАЯ ПРОГРАММА РОССИЙСКОЙ ФЕДЕРАЦИИ "РАЗВИТИЕ ТУРИЗМА" </t>
  </si>
  <si>
    <t xml:space="preserve">8.1</t>
  </si>
  <si>
    <t xml:space="preserve">Региональный проект «Развитие туристической инфраструктуры (Брянская область)» (Единая субсидия на достижение показателей государственной программы Российской Федерации "Развитие туризма")</t>
  </si>
  <si>
    <t xml:space="preserve">9.</t>
  </si>
  <si>
    <t xml:space="preserve">ГОСУДАРСТВЕННАЯ ПРОГРАММА РОССИЙСКОЙ ФЕДЕРАЦИИ "РАЗВИТИЕ ФИЗИЧЕСКОЙ КУЛЬТУРЫ И СПОРТА"</t>
  </si>
  <si>
    <t xml:space="preserve">9.1</t>
  </si>
  <si>
    <t xml:space="preserve">Региональный проект "Спорт-норма жизни (Брянская область)" (Субсидии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состояние)</t>
  </si>
  <si>
    <t xml:space="preserve">9.2</t>
  </si>
  <si>
    <t xml:space="preserve">Региональный проект "Спорт-норма жизни (Брянская область)" (Субсидии на государственную поддержку организаций, входящих в систему спортивной подготовки)</t>
  </si>
  <si>
    <t xml:space="preserve">10.</t>
  </si>
  <si>
    <t xml:space="preserve">ГОСУДАРСТВЕННАЯ ПРОГРАММА РОССИЙСКОЙ ФЕДЕРАЦИИ "ЭКОНОМИЧЕСКОЕ РАЗВИТИЕ И ИННОВАЦИОННАЯ ЭКОНОМИКА" </t>
  </si>
  <si>
    <t xml:space="preserve">10.1</t>
  </si>
  <si>
    <t xml:space="preserve">Региональный проект «Создание благоприятных условий для осуществления деятельности самозанятыми гражданами (Брянская область)» (Субсидии на государственную поддержку малого и среднего предпринимательства в субъектах Российской Федерации) </t>
  </si>
  <si>
    <t xml:space="preserve">10.2</t>
  </si>
  <si>
    <t xml:space="preserve">Региональный проект «Акселерация субъектов малого и среднего предпринимательства (Брянская область)» (Субсидии на государственную поддержку малого и среднего предпринимательства в субъектах Российской Федерации)</t>
  </si>
  <si>
    <t xml:space="preserve">10.3</t>
  </si>
  <si>
    <t xml:space="preserve">Региональный проект «Создание условий для легкого старта и комфортного ведения бизнеса (Брянская область)» (Субсидии на государственную поддержку малого и среднего предпринимательства в субъектах Российской Федерации)</t>
  </si>
  <si>
    <t xml:space="preserve">10.4</t>
  </si>
  <si>
    <t xml:space="preserve">Региональный проект «Адресная поддержка повышения производительности труда на предприятиях (Брянская область)» (Субсидии на государственную поддержку субъектов Российской Федерации в целях достижения результатов национального проекта "Производительность труда" (Реализованы проекты по повышению производительности труда на предприятиях-участниках национального проекта по направлению "Бережливое производство" с помощью созданной региональной инфраструктуры обеспечения повышения производительности труда)</t>
  </si>
  <si>
    <t xml:space="preserve">11.</t>
  </si>
  <si>
    <t xml:space="preserve">ГОСУДАРСТВЕННАЯ ПРОГРАММА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ПРОДОВОЛЬСТВИЯ"</t>
  </si>
  <si>
    <t xml:space="preserve">11.1</t>
  </si>
  <si>
    <t xml:space="preserve">Региональный проект «Акселерация субъектов малого и среднего предпринимательства (Брянская область)» (Субсидии на создание системы поддержки фермеров и развитие сельской кооперации)</t>
  </si>
  <si>
    <t xml:space="preserve">11.2</t>
  </si>
  <si>
    <t xml:space="preserve">Региональный проект «Стимулирование инвестиционной деятельности в агропромышленном комплексе» (Субсидии на возмещение части затрат на уплату процентов по инвестиционным кредитам (займам) в агропромышленном комплексе)</t>
  </si>
  <si>
    <t xml:space="preserve">11.3</t>
  </si>
  <si>
    <t xml:space="preserve">Региональный проект "Развитие отраслей и техническая модернизация агропромышленного комплекса" (Субсидии на поддержку приоритетных направлений агропромышленного комплекса и развитие малых форм хозяйствования)</t>
  </si>
  <si>
    <t xml:space="preserve">11.4</t>
  </si>
  <si>
    <t xml:space="preserve">Региональный проект "Развитие отраслей и техническая модернизация агропромышленного комплекса" (Субсидии на финансовое обеспечение (возмещение) производителям зерновых культур части затрат на производство и реализацию зерновых культур)</t>
  </si>
  <si>
    <t xml:space="preserve">11.5</t>
  </si>
  <si>
    <t xml:space="preserve">Региональный проект "Развитие отраслей овощеводства и картофелеводства" (Субсидии на стимулирование увеличения производства картофеля и овощей)</t>
  </si>
  <si>
    <t xml:space="preserve">11.6</t>
  </si>
  <si>
    <t xml:space="preserve">Региональный проект "Развитие сельского туризма" (Субсидии на развитие сельского туризма)</t>
  </si>
  <si>
    <t xml:space="preserve">12.</t>
  </si>
  <si>
    <t xml:space="preserve">ГОСУДАРСТВЕННАЯ ПРОГРАММА ЭФФЕКТИВНОГО ВОВЛЕЧЕНИЯ В ОБОРОТ ЗЕМЕЛЬ СЕЛЬСКОХОЗЯЙСТВЕННОГО НАЗНАЧЕНИЯ И РАЗВИТИЯ МЕЛИОРАТИВНОГО КОМПЛЕКСА РОССИЙСКОЙ ФЕДЕРАЦИИ   </t>
  </si>
  <si>
    <t xml:space="preserve">12.1</t>
  </si>
  <si>
    <t xml:space="preserve">Региональный проект "Вовлечение в оборот и комплексная мелиорация земель сельскохозяйственного назначения" (Субсидии на проведение гидромелиоративных, культуротехнических, агролесомелиоративных и фитомелиоративных мероприятий, а также мероприятий в области известкования кислых почв на пашне)</t>
  </si>
  <si>
    <t xml:space="preserve">12.2</t>
  </si>
  <si>
    <t xml:space="preserve">Региональный проект "Вовлечение в оборот и комплексная мелиорация земель сельскохозяйственного назначения" (Субсидии на подготовку проектов межевания земельных участков и на проведение кадастровых работ)</t>
  </si>
  <si>
    <t xml:space="preserve">ГОСУДАРСТВЕННАЯ ПРОГРАММА РОССИЙСКОЙ ФЕДЕРАЦИИ  "КОМПЛЕКСНОЕ РАЗВИТИЕ СЕЛЬСКИХ ТЕРРИТОРИЙ"</t>
  </si>
  <si>
    <t xml:space="preserve">13.1</t>
  </si>
  <si>
    <t xml:space="preserve">Региональный проект «Развитие жилищного строительства на сельских территориях и повышение уровня благоустройства домовладений» (Субсидии на обеспечение комплексного развития сельских территорий (Малоэтажный жилой комплекс в н.п. Журиничи Брянского района Брянской области))</t>
  </si>
  <si>
    <t xml:space="preserve">13.2</t>
  </si>
  <si>
    <t xml:space="preserve">Региональный проект «Развитие жилищного строительства на сельских территориях и повышение уровня благоустройства домовладений» (Субсидии на обеспечение комплексного развития сельских территорий (Предоставление социальных выплат на строительство (приобретение) жилья гражданам, проживающим на сельских территориях, на улучшение жилищных условий))</t>
  </si>
  <si>
    <t xml:space="preserve">13.3</t>
  </si>
  <si>
    <t xml:space="preserve">Региональный проект «Содействие занятости сельского населения» (Субсидии на обеспечение комплексного развития сельских территорий (Субсидии на оплату производственной практики и обучения)</t>
  </si>
  <si>
    <t xml:space="preserve">13.4</t>
  </si>
  <si>
    <t xml:space="preserve">Региональный проект «Благоустройство сельских территорий» (Субсидии на обеспечение комплексного развития сельских территорий (Субсидии на реализацию мероприятий по благоустройству сельских территорий))</t>
  </si>
  <si>
    <t xml:space="preserve">13.5</t>
  </si>
  <si>
    <t xml:space="preserve">Региональный проект «Современный облик сельских территорий» (Субсидии на обеспечение комплексного развития сельских территорий (Реализация проетов комплексного развития сельских территорий (агломераций))</t>
  </si>
  <si>
    <t xml:space="preserve">13.6</t>
  </si>
  <si>
    <t xml:space="preserve">Региональный проект «Развитие транспортной инфраструктуры на сельских территориях» (Субсидии на развитие транспортной инфраструктуры на сельских территориях)</t>
  </si>
  <si>
    <t xml:space="preserve">ГОСУДАРСТВЕННАЯ ПРОГРАММА РОССИЙСКОЙ ФЕДЕРАЦИИ "РАЗВИТИЕ ТРАНСПОРТНОЙ СИСТЕМЫ"</t>
  </si>
  <si>
    <t xml:space="preserve">14.1</t>
  </si>
  <si>
    <t xml:space="preserve">Региональный проект "Региональная и местная дорожная сеть (Брянская область)" (Субсидия на приведение в нормативное состояние автомобильных дорог и искусственных дорожных сооружений)</t>
  </si>
  <si>
    <t xml:space="preserve">14.2</t>
  </si>
  <si>
    <t xml:space="preserve">Региональный проект "Общесистемные меры развития дорожного хозяйства (Брянская область)" (Межбюджетные трансферты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человек)</t>
  </si>
  <si>
    <t xml:space="preserve">ГОСУДАРСТВЕННАЯ ПРОГРАММА РОССИЙСКОЙ ФЕДЕРАЦИИ "СОДЕЙСТВИЕ ЗАНЯТОСТИ НАСЕЛЕНИЯ"</t>
  </si>
  <si>
    <t xml:space="preserve">15.1</t>
  </si>
  <si>
    <t xml:space="preserve">Региональный проект «Содействие занятости (Брянская область)» (Иные межбюджетные трансферты на организацию профессионального обучения и дополнительного профессионального образования работников промышленных предприятий)</t>
  </si>
  <si>
    <t xml:space="preserve">15.2</t>
  </si>
  <si>
    <t xml:space="preserve">Региональный проект "Содействие занятости (Брянская область)" (Иные межбюджетные трансферты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работ)</t>
  </si>
  <si>
    <t xml:space="preserve">ГОСУДАРСТВЕННАЯ ПРОГРАММА РОССИЙСКОЙ ФЕДЕРАЦИИ "РАЗВИТИЕ ЛЕСНОГО ХОЗЯЙСТВА" </t>
  </si>
  <si>
    <t xml:space="preserve">16.1</t>
  </si>
  <si>
    <t xml:space="preserve">Региональный проект «Сохранение лесов (Брянская область)»  (Субвенция на увеличение площади лесовосстановления)</t>
  </si>
  <si>
    <t xml:space="preserve">16.2</t>
  </si>
  <si>
    <t xml:space="preserve">Региональный проект «Сохранение лесов (Брянская область)»  (Субвенция на оснащение специализированных учреждений органов государственной влсти субъектов РФ лесопожарной техникой и оборудованием для проведения комплекса мероприятий по охране лесов от пожаров)</t>
  </si>
  <si>
    <t xml:space="preserve">ГОСУДАРСТВЕННАЯ ПРОГРАММА РОССИЙСКОЙ ФЕДЕРАЦИИ "ДОСТУПНАЯ СРЕДА"</t>
  </si>
  <si>
    <t xml:space="preserve">17.1</t>
  </si>
  <si>
    <t xml:space="preserve">Субсидии на реализацию мероприятий субъектов Российской Федерации в сфере реабилитации и абилитации инвалидов (по департаменту социальной политики и занятости населения Брянской области-по соц.политике)</t>
  </si>
  <si>
    <t xml:space="preserve">ГОСУДАРСТВЕННАЯ ПРОГРАММА РОССИЙСКОЙ ФЕДЕРАЦИИ "РАЗВИТИЕ ЭНЕРГЕТИКИ"</t>
  </si>
  <si>
    <t xml:space="preserve">18.1</t>
  </si>
  <si>
    <t xml:space="preserve">Субсидии в целях софинансирования расходных обязательств субъектов Российской Федерации, возникающих при поддержке переоборудования существующей автомобильной техники, включая общественный транспорт и коммунальную технику, для использования природного газа в качестве топлива </t>
  </si>
  <si>
    <t xml:space="preserve">18.2</t>
  </si>
  <si>
    <t xml:space="preserve">Субсидии в целях
софинансирования расходных обязательств субъектов Российской Федерации,
возникающих при развитии зарядной инфраструктуры для электромобилей</t>
  </si>
  <si>
    <t xml:space="preserve">Заместитель директора департамента экономического развития Брянской области</t>
  </si>
  <si>
    <t xml:space="preserve">    А.В. Нестеренко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</si>
</sst>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#,##0.00"/>
    <numFmt numFmtId="167" formatCode="#,##0.0"/>
    <numFmt numFmtId="168" formatCode="0%"/>
    <numFmt numFmtId="169" formatCode="0.0%"/>
    <numFmt numFmtId="170" formatCode="@"/>
  </numFmts>
  <fonts count="30">
    <font>
      <sz val="14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u val="single"/>
      <sz val="10"/>
      <color rgb="FF0000FF"/>
      <name val="Arial Cyr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1"/>
    </font>
    <font>
      <i val="true"/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1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12"/>
      <name val="Times New Roman"/>
      <family val="1"/>
      <charset val="1"/>
    </font>
    <font>
      <u val="singl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0"/>
      <charset val="1"/>
    </font>
    <font>
      <sz val="10"/>
      <color rgb="FFC9211E"/>
      <name val="Times New Roman"/>
      <family val="1"/>
      <charset val="1"/>
    </font>
    <font>
      <i val="true"/>
      <sz val="10"/>
      <name val="Times New Roman"/>
      <family val="1"/>
      <charset val="204"/>
    </font>
    <font>
      <i val="true"/>
      <sz val="10"/>
      <color rgb="FFC9211E"/>
      <name val="Times New Roman"/>
      <family val="1"/>
      <charset val="1"/>
    </font>
    <font>
      <i val="true"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"/>
        <bgColor rgb="FFFFF5CE"/>
      </patternFill>
    </fill>
    <fill>
      <patternFill patternType="solid">
        <fgColor rgb="FFFFF5CE"/>
        <bgColor rgb="FFFFF1C1"/>
      </patternFill>
    </fill>
    <fill>
      <patternFill patternType="solid">
        <fgColor theme="0"/>
        <bgColor rgb="FFFFF5CE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5" fillId="0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2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1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18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2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8" fontId="13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1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1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1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2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5" fillId="0" borderId="1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17" fillId="0" borderId="1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3" fillId="0" borderId="1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8" fontId="14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1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12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22" fillId="0" borderId="1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22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1" fillId="0" borderId="1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22" fillId="0" borderId="1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22" fillId="0" borderId="1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22" fillId="0" borderId="19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3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7" fontId="22" fillId="0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3" fillId="0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1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24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26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7" fontId="12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22" fillId="4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27" fillId="4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27" fillId="4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1" fillId="0" borderId="2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1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2" fillId="0" borderId="2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0" fontId="11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1" fillId="0" borderId="2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7" fontId="11" fillId="0" borderId="21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70" fontId="11" fillId="0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26" xfId="20"/>
    <cellStyle name="xl32" xfId="21"/>
    <cellStyle name="xl38" xfId="22"/>
    <cellStyle name="Гиперссылка 2" xfId="23"/>
    <cellStyle name="Обычный 2" xfId="24"/>
    <cellStyle name="Обычный 2 2" xfId="25"/>
    <cellStyle name="Обычный 2 3" xfId="26"/>
    <cellStyle name="Обычный 3" xfId="27"/>
    <cellStyle name="Обычный 3 2" xfId="28"/>
    <cellStyle name="Обычный 4" xfId="29"/>
    <cellStyle name="Обычный 4 2" xfId="30"/>
    <cellStyle name="Обычный 5" xfId="31"/>
    <cellStyle name="Обычный 6" xfId="3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1C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true"/>
  </sheetPr>
  <dimension ref="A1:XFD160"/>
  <sheetViews>
    <sheetView showFormulas="false" showGridLines="true" showRowColHeaders="true" showZeros="true" rightToLeft="false" tabSelected="true" showOutlineSymbols="true" defaultGridColor="true" view="normal" topLeftCell="A46" colorId="64" zoomScale="67" zoomScaleNormal="67" zoomScalePageLayoutView="100" workbookViewId="0">
      <selection pane="topLeft" activeCell="E54" activeCellId="0" sqref="E54"/>
    </sheetView>
  </sheetViews>
  <sheetFormatPr defaultColWidth="9.1796875" defaultRowHeight="17.35" zeroHeight="false" outlineLevelRow="0" outlineLevelCol="0"/>
  <cols>
    <col collapsed="false" customWidth="true" hidden="false" outlineLevel="0" max="1" min="1" style="1" width="3.82"/>
    <col collapsed="false" customWidth="true" hidden="false" outlineLevel="0" max="2" min="2" style="2" width="27.39"/>
    <col collapsed="false" customWidth="true" hidden="false" outlineLevel="0" max="3" min="3" style="3" width="11.43"/>
    <col collapsed="false" customWidth="true" hidden="false" outlineLevel="0" max="5" min="4" style="3" width="11.82"/>
    <col collapsed="false" customWidth="true" hidden="false" outlineLevel="0" max="6" min="6" style="4" width="7.46"/>
    <col collapsed="false" customWidth="true" hidden="false" outlineLevel="0" max="7" min="7" style="3" width="11.82"/>
    <col collapsed="false" customWidth="true" hidden="false" outlineLevel="0" max="8" min="8" style="3" width="10.18"/>
    <col collapsed="false" customWidth="true" hidden="false" outlineLevel="0" max="9" min="9" style="4" width="7.64"/>
    <col collapsed="false" customWidth="true" hidden="false" outlineLevel="0" max="10" min="10" style="3" width="11.82"/>
    <col collapsed="false" customWidth="true" hidden="false" outlineLevel="0" max="11" min="11" style="3" width="8.45"/>
    <col collapsed="false" customWidth="true" hidden="false" outlineLevel="0" max="12" min="12" style="4" width="10.18"/>
    <col collapsed="false" customWidth="true" hidden="false" outlineLevel="0" max="13" min="13" style="3" width="11.17"/>
    <col collapsed="false" customWidth="true" hidden="false" outlineLevel="0" max="14" min="14" style="3" width="10.18"/>
    <col collapsed="false" customWidth="true" hidden="false" outlineLevel="0" max="15" min="15" style="4" width="5.54"/>
    <col collapsed="false" customWidth="false" hidden="false" outlineLevel="0" max="983" min="16" style="2" width="9.18"/>
    <col collapsed="false" customWidth="false" hidden="false" outlineLevel="0" max="993" min="984" style="5" width="9.18"/>
    <col collapsed="false" customWidth="false" hidden="false" outlineLevel="0" max="995" min="994" style="5" width="9.14"/>
    <col collapsed="false" customWidth="false" hidden="false" outlineLevel="0" max="16360" min="996" style="6" width="9.18"/>
    <col collapsed="false" customWidth="false" hidden="false" outlineLevel="0" max="16384" min="16361" style="6" width="9.14"/>
  </cols>
  <sheetData>
    <row r="1" customFormat="false" ht="12.8" hidden="false" customHeight="true" outlineLevel="0" collapsed="false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customFormat="false" ht="19.7" hidden="false" customHeight="true" outlineLevel="0" collapsed="false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customFormat="false" ht="19.7" hidden="false" customHeight="true" outlineLevel="0" collapsed="false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</row>
    <row r="4" s="5" customFormat="true" ht="17.35" hidden="false" customHeight="true" outlineLevel="0" collapsed="false">
      <c r="A4" s="13"/>
      <c r="B4" s="10"/>
      <c r="C4" s="14"/>
      <c r="D4" s="15" t="s">
        <v>1</v>
      </c>
      <c r="E4" s="15"/>
      <c r="F4" s="16"/>
      <c r="G4" s="17" t="s">
        <v>2</v>
      </c>
      <c r="H4" s="17"/>
      <c r="I4" s="17"/>
      <c r="J4" s="18"/>
      <c r="K4" s="18"/>
      <c r="L4" s="12"/>
      <c r="M4" s="18"/>
      <c r="N4" s="18"/>
      <c r="O4" s="12"/>
      <c r="ALH4" s="6"/>
      <c r="ALI4" s="6"/>
      <c r="ALJ4" s="6"/>
      <c r="ALK4" s="6"/>
      <c r="ALL4" s="6"/>
    </row>
    <row r="5" customFormat="false" ht="40.75" hidden="false" customHeight="true" outlineLevel="0" collapsed="false">
      <c r="A5" s="19"/>
      <c r="B5" s="10"/>
      <c r="C5" s="14"/>
      <c r="D5" s="20" t="s">
        <v>3</v>
      </c>
      <c r="E5" s="20"/>
      <c r="F5" s="21"/>
      <c r="G5" s="22" t="s">
        <v>4</v>
      </c>
      <c r="H5" s="22"/>
      <c r="I5" s="22"/>
      <c r="J5" s="18"/>
      <c r="K5" s="18"/>
      <c r="L5" s="12"/>
      <c r="M5" s="18"/>
      <c r="N5" s="18"/>
      <c r="O5" s="12"/>
    </row>
    <row r="6" customFormat="false" ht="17.35" hidden="false" customHeight="false" outlineLevel="0" collapsed="false">
      <c r="L6" s="23"/>
      <c r="O6" s="24" t="s">
        <v>5</v>
      </c>
    </row>
    <row r="7" customFormat="false" ht="14.8" hidden="false" customHeight="true" outlineLevel="0" collapsed="false">
      <c r="A7" s="25" t="s">
        <v>6</v>
      </c>
      <c r="B7" s="25" t="s">
        <v>7</v>
      </c>
      <c r="C7" s="25" t="s">
        <v>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customFormat="false" ht="27.8" hidden="false" customHeight="true" outlineLevel="0" collapsed="false">
      <c r="A8" s="25"/>
      <c r="B8" s="25"/>
      <c r="C8" s="25" t="s">
        <v>9</v>
      </c>
      <c r="D8" s="25"/>
      <c r="E8" s="25"/>
      <c r="F8" s="25"/>
      <c r="G8" s="25" t="s">
        <v>10</v>
      </c>
      <c r="H8" s="25"/>
      <c r="I8" s="25"/>
      <c r="J8" s="25" t="s">
        <v>11</v>
      </c>
      <c r="K8" s="25"/>
      <c r="L8" s="25"/>
      <c r="M8" s="25" t="s">
        <v>12</v>
      </c>
      <c r="N8" s="25"/>
      <c r="O8" s="25"/>
    </row>
    <row r="9" customFormat="false" ht="45.6" hidden="false" customHeight="false" outlineLevel="0" collapsed="false">
      <c r="A9" s="25"/>
      <c r="B9" s="25"/>
      <c r="C9" s="26" t="s">
        <v>13</v>
      </c>
      <c r="D9" s="27" t="s">
        <v>14</v>
      </c>
      <c r="E9" s="28" t="s">
        <v>15</v>
      </c>
      <c r="F9" s="29" t="s">
        <v>16</v>
      </c>
      <c r="G9" s="26" t="s">
        <v>17</v>
      </c>
      <c r="H9" s="28" t="s">
        <v>15</v>
      </c>
      <c r="I9" s="29" t="s">
        <v>18</v>
      </c>
      <c r="J9" s="26" t="s">
        <v>13</v>
      </c>
      <c r="K9" s="28" t="s">
        <v>15</v>
      </c>
      <c r="L9" s="29" t="s">
        <v>18</v>
      </c>
      <c r="M9" s="26" t="s">
        <v>13</v>
      </c>
      <c r="N9" s="28" t="s">
        <v>15</v>
      </c>
      <c r="O9" s="29" t="s">
        <v>18</v>
      </c>
    </row>
    <row r="10" s="35" customFormat="true" ht="17.35" hidden="false" customHeight="false" outlineLevel="0" collapsed="false">
      <c r="A10" s="30" t="n">
        <v>1</v>
      </c>
      <c r="B10" s="31" t="n">
        <v>2</v>
      </c>
      <c r="C10" s="32" t="n">
        <v>3</v>
      </c>
      <c r="D10" s="33" t="n">
        <v>4</v>
      </c>
      <c r="E10" s="34" t="n">
        <v>5</v>
      </c>
      <c r="F10" s="31" t="n">
        <v>6</v>
      </c>
      <c r="G10" s="32" t="n">
        <v>7</v>
      </c>
      <c r="H10" s="34" t="n">
        <v>8</v>
      </c>
      <c r="I10" s="31" t="n">
        <v>9</v>
      </c>
      <c r="J10" s="32" t="n">
        <v>10</v>
      </c>
      <c r="K10" s="34" t="n">
        <v>11</v>
      </c>
      <c r="L10" s="31" t="n">
        <v>12</v>
      </c>
      <c r="M10" s="32" t="n">
        <v>13</v>
      </c>
      <c r="N10" s="34" t="n">
        <v>14</v>
      </c>
      <c r="O10" s="31" t="n">
        <v>15</v>
      </c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6"/>
      <c r="ALI10" s="6"/>
      <c r="ALJ10" s="6"/>
      <c r="ALK10" s="6"/>
      <c r="ALL10" s="6"/>
    </row>
    <row r="11" s="2" customFormat="true" ht="25.25" hidden="false" customHeight="true" outlineLevel="0" collapsed="false">
      <c r="A11" s="36"/>
      <c r="B11" s="37" t="s">
        <v>19</v>
      </c>
      <c r="C11" s="38" t="n">
        <f aca="false">C12+C40+C52+C57+C59+C71+C73+C87+C89+C92+C97+C104+C107+C114+C120+C123+C126+C128</f>
        <v>15846706.43908</v>
      </c>
      <c r="D11" s="38" t="n">
        <f aca="false">D12+D40+D52+D57+D59+D71+D73+D87+D89+D92+D97+D104+D107+D114+D120+D123+D126+D128</f>
        <v>6558086.58644</v>
      </c>
      <c r="E11" s="38" t="n">
        <f aca="false">E12+E40+E52+E57+E59+E71+E73+E87+E89+E92+E97+E104+E107+E114+E120+E123+E126+E128</f>
        <v>6526793.92044</v>
      </c>
      <c r="F11" s="39" t="n">
        <f aca="false">E11/D11</f>
        <v>0.995228384744919</v>
      </c>
      <c r="G11" s="38" t="n">
        <f aca="false">G12+G40+G52+G57+G59+G71+G73+G87+G89+G92+G97+G104+G107+G114+G120+G123+G126+G128</f>
        <v>1035842.7339998</v>
      </c>
      <c r="H11" s="38" t="n">
        <f aca="false">H12+H40+H52+H57+H59+H71+H73+H87+H89+H92+H97+H104+H107+H114+H120+H123+H126+H128</f>
        <v>475037.84027</v>
      </c>
      <c r="I11" s="39" t="n">
        <f aca="false">H11/G11</f>
        <v>0.458600349915754</v>
      </c>
      <c r="J11" s="38" t="n">
        <f aca="false">J12+J40+J52+J57+J59+J71+J73+J87+J89+J92+J97+J104+J107+J114+J120+J123+J126+J128</f>
        <v>116584.55081</v>
      </c>
      <c r="K11" s="38" t="n">
        <f aca="false">K12+K40+K52+K57+K59+K71+K73+K87+K89+K92+K97+K104+K107+K114+K120+K123+K126+K128</f>
        <v>53836.11671</v>
      </c>
      <c r="L11" s="39" t="n">
        <f aca="false">K11/J11</f>
        <v>0.461777451094165</v>
      </c>
      <c r="M11" s="38" t="n">
        <f aca="false">M12+M40+M52+M57+M59+M71+M73+M87+M89+M92+M97+M104+M107+M114+M120+M123+M126+M128</f>
        <v>56263.68364</v>
      </c>
      <c r="N11" s="38" t="n">
        <f aca="false">N12+N40+N52+N57+N59+N71+N73+N87+N89+N92+N97+N104+N107+N114+N120+N123+N126+N128</f>
        <v>1900.01926</v>
      </c>
      <c r="O11" s="39" t="n">
        <f aca="false">N11/M11</f>
        <v>0.0337699051515568</v>
      </c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6"/>
      <c r="ALI11" s="6"/>
      <c r="ALJ11" s="6"/>
      <c r="ALK11" s="6"/>
      <c r="ALL11" s="6"/>
    </row>
    <row r="12" s="44" customFormat="true" ht="35.05" hidden="false" customHeight="false" outlineLevel="0" collapsed="false">
      <c r="A12" s="40" t="n">
        <v>1</v>
      </c>
      <c r="B12" s="41" t="s">
        <v>20</v>
      </c>
      <c r="C12" s="42" t="n">
        <f aca="false">C13+C14+C15+C16+C17+C18+C19+C20+C21+C22+C23+C24+C25+C26+C27+C28+C29+C30+C31+C32+C33+C34+C35+C36+C37+C38+C39</f>
        <v>1711223.2</v>
      </c>
      <c r="D12" s="42" t="n">
        <f aca="false">D13+D14+D15+D16+D17+D18+D19+D20+D21+D22+D23+D24+D25+D26+D27+D28+D29+D30+D31+D32+D33+D34+D35+D36+D37+D38+D39</f>
        <v>818606.056</v>
      </c>
      <c r="E12" s="42" t="n">
        <f aca="false">E13+E14+E15+E16+E17+E18+E19+E20+E21+E22+E23+E24+E25+E26+E27+E28+E29+E30+E31+E32+E33+E34+E35+E36+E37+E38+E39</f>
        <v>787617.29</v>
      </c>
      <c r="F12" s="43" t="n">
        <f aca="false">E12/D12</f>
        <v>0.962144470135706</v>
      </c>
      <c r="G12" s="42" t="n">
        <f aca="false">G13+G14+G15+G16+G17+G18+G19+G20+G21+G22+G23+G24+G25+G26+G27+G28+G29+G30+G31+G32+G33+G34+G35+G36+G37+G38+G39</f>
        <v>153775.02</v>
      </c>
      <c r="H12" s="42" t="n">
        <f aca="false">H13+H14+H15+H16+H17+H18+H19+H20+H21+H22+H23+H24+H25+H26+H27+H28+H29+H30+H31+H32+H33+H34+H35+H36+H37+H38+H39</f>
        <v>104517.909</v>
      </c>
      <c r="I12" s="43" t="n">
        <f aca="false">H12/G12</f>
        <v>0.679680672452522</v>
      </c>
      <c r="J12" s="42" t="n">
        <f aca="false">J13+J14+J15+J16+J17+J18+J19+J20+J21+J22+J23+J24+J25+J26+J27+J28+J29+J30+J31+J32+J33+J34+J35+J36+J37+J38+J39</f>
        <v>0</v>
      </c>
      <c r="K12" s="42" t="n">
        <f aca="false">K13+K14+K15+K16+K17+K18+K19+K20+K21+K22+K23+K24+K25+K26+K27+K28+K29+K30+K31+K32+K33+K34+K35+K36+K37+K38+K39</f>
        <v>0</v>
      </c>
      <c r="L12" s="43" t="n">
        <v>0</v>
      </c>
      <c r="M12" s="42" t="n">
        <f aca="false">M13+M14+M15+M16+M17+M18+M19+M20+M21+M22+M23+M24+M25+M26+M27+M28+M29+M30+M31+M32+M33+M34+M35+M36+M37+M38+M39</f>
        <v>0</v>
      </c>
      <c r="N12" s="42" t="n">
        <f aca="false">N13+N14+N15+N16+N17+N18+N19+N20+N21+N22+N23+N24+N25+N26+N27+N28+N29+N30+N31+N32+N33+N34+N35+N36+N37+N38+N39</f>
        <v>0</v>
      </c>
      <c r="O12" s="43" t="n">
        <v>0</v>
      </c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6"/>
      <c r="ALI12" s="6"/>
      <c r="ALJ12" s="6"/>
      <c r="ALK12" s="6"/>
      <c r="ALL12" s="6"/>
    </row>
    <row r="13" s="44" customFormat="true" ht="68.65" hidden="false" customHeight="false" outlineLevel="0" collapsed="false">
      <c r="A13" s="45" t="s">
        <v>21</v>
      </c>
      <c r="B13" s="46" t="s">
        <v>22</v>
      </c>
      <c r="C13" s="47" t="n">
        <f aca="false">20081+103950</f>
        <v>124031</v>
      </c>
      <c r="D13" s="47" t="n">
        <v>117463.89</v>
      </c>
      <c r="E13" s="47" t="n">
        <f aca="false">(101511.8+11160.4)</f>
        <v>112672.2</v>
      </c>
      <c r="F13" s="48" t="n">
        <f aca="false">IF(D13&lt;&gt;0,E13/D13,0)</f>
        <v>0.95920712314227</v>
      </c>
      <c r="G13" s="47" t="n">
        <f aca="false">125283.8-C13</f>
        <v>1252.8</v>
      </c>
      <c r="H13" s="47" t="n">
        <v>1138.1</v>
      </c>
      <c r="I13" s="48" t="n">
        <f aca="false">IF(G13&lt;&gt;0,H13/G13,0)</f>
        <v>0.908445083014049</v>
      </c>
      <c r="J13" s="47" t="n">
        <v>0</v>
      </c>
      <c r="K13" s="47" t="n">
        <v>0</v>
      </c>
      <c r="L13" s="48" t="n">
        <v>0</v>
      </c>
      <c r="M13" s="47" t="n">
        <v>0</v>
      </c>
      <c r="N13" s="47" t="n">
        <v>0</v>
      </c>
      <c r="O13" s="48" t="n">
        <v>0</v>
      </c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6"/>
      <c r="ALI13" s="6"/>
      <c r="ALJ13" s="6"/>
      <c r="ALK13" s="6"/>
      <c r="ALL13" s="6"/>
    </row>
    <row r="14" s="44" customFormat="true" ht="91" hidden="false" customHeight="false" outlineLevel="0" collapsed="false">
      <c r="A14" s="45" t="s">
        <v>23</v>
      </c>
      <c r="B14" s="46" t="s">
        <v>24</v>
      </c>
      <c r="C14" s="47" t="n">
        <v>118418.3</v>
      </c>
      <c r="D14" s="47" t="n">
        <v>72933.97</v>
      </c>
      <c r="E14" s="47" t="n">
        <v>72933.97</v>
      </c>
      <c r="F14" s="48" t="n">
        <f aca="false">IF(D14&lt;&gt;0,E14/D14,0)</f>
        <v>1</v>
      </c>
      <c r="G14" s="47" t="n">
        <f aca="false">119614.4-C14</f>
        <v>1196.09999999999</v>
      </c>
      <c r="H14" s="47" t="n">
        <v>736.71</v>
      </c>
      <c r="I14" s="48" t="n">
        <f aca="false">IF(G14&lt;&gt;0,H14/G14,0)</f>
        <v>0.615926761976429</v>
      </c>
      <c r="J14" s="47" t="n">
        <v>0</v>
      </c>
      <c r="K14" s="47" t="n">
        <v>0</v>
      </c>
      <c r="L14" s="48" t="n">
        <v>0</v>
      </c>
      <c r="M14" s="47" t="n">
        <v>0</v>
      </c>
      <c r="N14" s="47" t="n">
        <v>0</v>
      </c>
      <c r="O14" s="48" t="n">
        <v>0</v>
      </c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6"/>
      <c r="ALI14" s="6"/>
      <c r="ALJ14" s="6"/>
      <c r="ALK14" s="6"/>
      <c r="ALL14" s="6"/>
    </row>
    <row r="15" s="44" customFormat="true" ht="68.65" hidden="false" customHeight="false" outlineLevel="0" collapsed="false">
      <c r="A15" s="45" t="s">
        <v>25</v>
      </c>
      <c r="B15" s="46" t="s">
        <v>26</v>
      </c>
      <c r="C15" s="47" t="n">
        <v>55153.2</v>
      </c>
      <c r="D15" s="47" t="n">
        <v>55153.2</v>
      </c>
      <c r="E15" s="47" t="n">
        <v>33099.04</v>
      </c>
      <c r="F15" s="48" t="n">
        <f aca="false">IF(D15&lt;&gt;0,E15/D15,0)</f>
        <v>0.600129094957319</v>
      </c>
      <c r="G15" s="47" t="n">
        <f aca="false">55710.3-55153.2</f>
        <v>557.100000000006</v>
      </c>
      <c r="H15" s="47" t="n">
        <v>334.33</v>
      </c>
      <c r="I15" s="48" t="n">
        <f aca="false">IF(G15&lt;&gt;0,H15/G15,0)</f>
        <v>0.600125650691072</v>
      </c>
      <c r="J15" s="47" t="n">
        <v>0</v>
      </c>
      <c r="K15" s="47" t="n">
        <v>0</v>
      </c>
      <c r="L15" s="48" t="n">
        <v>0</v>
      </c>
      <c r="M15" s="47" t="n">
        <v>0</v>
      </c>
      <c r="N15" s="47" t="n">
        <v>0</v>
      </c>
      <c r="O15" s="48" t="n">
        <v>0</v>
      </c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6"/>
      <c r="ALI15" s="6"/>
      <c r="ALJ15" s="6"/>
      <c r="ALK15" s="6"/>
      <c r="ALL15" s="6"/>
    </row>
    <row r="16" s="44" customFormat="true" ht="124.6" hidden="false" customHeight="false" outlineLevel="0" collapsed="false">
      <c r="A16" s="45" t="s">
        <v>27</v>
      </c>
      <c r="B16" s="46" t="s">
        <v>28</v>
      </c>
      <c r="C16" s="47" t="n">
        <v>65065.7</v>
      </c>
      <c r="D16" s="47" t="n">
        <v>65065.7</v>
      </c>
      <c r="E16" s="47" t="n">
        <v>65065.7</v>
      </c>
      <c r="F16" s="48" t="n">
        <f aca="false">IF(D16&lt;&gt;0,E16/D16,0)</f>
        <v>1</v>
      </c>
      <c r="G16" s="47" t="n">
        <f aca="false">65722.9-C16</f>
        <v>657.199999999997</v>
      </c>
      <c r="H16" s="47" t="n">
        <v>657.23</v>
      </c>
      <c r="I16" s="48" t="n">
        <f aca="false">IF(G16&lt;&gt;0,H16/G16,0)</f>
        <v>1.00004564820451</v>
      </c>
      <c r="J16" s="47" t="n">
        <v>0</v>
      </c>
      <c r="K16" s="47" t="n">
        <v>0</v>
      </c>
      <c r="L16" s="48" t="n">
        <v>0</v>
      </c>
      <c r="M16" s="47" t="n">
        <v>0</v>
      </c>
      <c r="N16" s="47" t="n">
        <v>0</v>
      </c>
      <c r="O16" s="48" t="n">
        <v>0</v>
      </c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6"/>
      <c r="ALI16" s="6"/>
      <c r="ALJ16" s="6"/>
      <c r="ALK16" s="6"/>
      <c r="ALL16" s="6"/>
    </row>
    <row r="17" s="2" customFormat="true" ht="68.65" hidden="false" customHeight="false" outlineLevel="0" collapsed="false">
      <c r="A17" s="45" t="s">
        <v>29</v>
      </c>
      <c r="B17" s="46" t="s">
        <v>30</v>
      </c>
      <c r="C17" s="47" t="n">
        <v>631028.4</v>
      </c>
      <c r="D17" s="47" t="n">
        <v>60028.9</v>
      </c>
      <c r="E17" s="47" t="n">
        <v>60028.9</v>
      </c>
      <c r="F17" s="48" t="n">
        <f aca="false">E17/D17</f>
        <v>1</v>
      </c>
      <c r="G17" s="47" t="n">
        <v>14524.98</v>
      </c>
      <c r="H17" s="47" t="n">
        <v>1381.74</v>
      </c>
      <c r="I17" s="48" t="n">
        <f aca="false">H17/G17</f>
        <v>0.09512853029746</v>
      </c>
      <c r="J17" s="47" t="n">
        <v>0</v>
      </c>
      <c r="K17" s="47" t="n">
        <v>0</v>
      </c>
      <c r="L17" s="48" t="n">
        <v>0</v>
      </c>
      <c r="M17" s="47" t="n">
        <v>0</v>
      </c>
      <c r="N17" s="47" t="n">
        <v>0</v>
      </c>
      <c r="O17" s="48" t="n">
        <v>0</v>
      </c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6"/>
      <c r="ALI17" s="6"/>
      <c r="ALJ17" s="6"/>
      <c r="ALK17" s="6"/>
      <c r="ALL17" s="6"/>
    </row>
    <row r="18" s="2" customFormat="true" ht="147" hidden="false" customHeight="false" outlineLevel="0" collapsed="false">
      <c r="A18" s="45" t="s">
        <v>31</v>
      </c>
      <c r="B18" s="46" t="s">
        <v>32</v>
      </c>
      <c r="C18" s="47" t="n">
        <v>198962.2</v>
      </c>
      <c r="D18" s="47" t="n">
        <v>198960.8</v>
      </c>
      <c r="E18" s="47" t="n">
        <v>198960.8</v>
      </c>
      <c r="F18" s="48" t="n">
        <f aca="false">IF(D18&lt;&gt;0,E18/D18,0)</f>
        <v>1</v>
      </c>
      <c r="G18" s="47" t="n">
        <v>4600.16</v>
      </c>
      <c r="H18" s="47" t="n">
        <v>4600.16</v>
      </c>
      <c r="I18" s="48" t="n">
        <f aca="false">IF(G18&lt;&gt;0,H18/G18,0)</f>
        <v>1</v>
      </c>
      <c r="J18" s="47" t="n">
        <v>0</v>
      </c>
      <c r="K18" s="47" t="n">
        <v>0</v>
      </c>
      <c r="L18" s="48" t="n">
        <v>0</v>
      </c>
      <c r="M18" s="47" t="n">
        <v>0</v>
      </c>
      <c r="N18" s="47" t="n">
        <v>0</v>
      </c>
      <c r="O18" s="48" t="n">
        <v>0</v>
      </c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6"/>
      <c r="ALI18" s="6"/>
      <c r="ALJ18" s="6"/>
      <c r="ALK18" s="6"/>
      <c r="ALL18" s="6"/>
    </row>
    <row r="19" s="2" customFormat="true" ht="225.35" hidden="false" customHeight="false" outlineLevel="0" collapsed="false">
      <c r="A19" s="45" t="s">
        <v>33</v>
      </c>
      <c r="B19" s="46" t="s">
        <v>34</v>
      </c>
      <c r="C19" s="47" t="n">
        <v>10493.9</v>
      </c>
      <c r="D19" s="47" t="n">
        <v>10493.9</v>
      </c>
      <c r="E19" s="47" t="n">
        <v>10493.9</v>
      </c>
      <c r="F19" s="48" t="n">
        <f aca="false">IF(D19&lt;&gt;0,E19/D19,0)</f>
        <v>1</v>
      </c>
      <c r="G19" s="47" t="n">
        <f aca="false">10735.5-C19</f>
        <v>241.6</v>
      </c>
      <c r="H19" s="47" t="n">
        <f aca="false">10735.5-E19</f>
        <v>241.6</v>
      </c>
      <c r="I19" s="48" t="n">
        <f aca="false">IF(G19&lt;&gt;0,H19/G19,0)</f>
        <v>1</v>
      </c>
      <c r="J19" s="47" t="n">
        <v>0</v>
      </c>
      <c r="K19" s="47" t="n">
        <v>0</v>
      </c>
      <c r="L19" s="48" t="n">
        <v>0</v>
      </c>
      <c r="M19" s="47" t="n">
        <v>0</v>
      </c>
      <c r="N19" s="47" t="n">
        <v>0</v>
      </c>
      <c r="O19" s="48" t="n">
        <v>0</v>
      </c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6"/>
      <c r="ALI19" s="6"/>
      <c r="ALJ19" s="6"/>
      <c r="ALK19" s="6"/>
      <c r="ALL19" s="6"/>
    </row>
    <row r="20" s="2" customFormat="true" ht="158.2" hidden="false" customHeight="false" outlineLevel="0" collapsed="false">
      <c r="A20" s="45" t="s">
        <v>35</v>
      </c>
      <c r="B20" s="46" t="s">
        <v>36</v>
      </c>
      <c r="C20" s="47" t="n">
        <v>23656.3</v>
      </c>
      <c r="D20" s="47" t="n">
        <v>23591.39</v>
      </c>
      <c r="E20" s="47" t="n">
        <v>19448.5</v>
      </c>
      <c r="F20" s="48" t="n">
        <f aca="false">IF(D20&lt;&gt;0,E20/D20,0)</f>
        <v>0.824389745580909</v>
      </c>
      <c r="G20" s="47" t="n">
        <f aca="false">24200.7-C20</f>
        <v>544.400000000002</v>
      </c>
      <c r="H20" s="47" t="n">
        <v>447.57</v>
      </c>
      <c r="I20" s="48" t="n">
        <f aca="false">IF(G20&lt;&gt;0,H20/G20,0)</f>
        <v>0.822134459955913</v>
      </c>
      <c r="J20" s="47" t="n">
        <v>0</v>
      </c>
      <c r="K20" s="47" t="n">
        <v>0</v>
      </c>
      <c r="L20" s="48" t="n">
        <v>0</v>
      </c>
      <c r="M20" s="47" t="n">
        <v>0</v>
      </c>
      <c r="N20" s="47" t="n">
        <v>0</v>
      </c>
      <c r="O20" s="48" t="n">
        <v>0</v>
      </c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6"/>
      <c r="ALI20" s="6"/>
      <c r="ALJ20" s="6"/>
      <c r="ALK20" s="6"/>
      <c r="ALL20" s="6"/>
    </row>
    <row r="21" s="2" customFormat="true" ht="79.85" hidden="false" customHeight="false" outlineLevel="0" collapsed="false">
      <c r="A21" s="45" t="s">
        <v>37</v>
      </c>
      <c r="B21" s="46" t="s">
        <v>38</v>
      </c>
      <c r="C21" s="47" t="n">
        <v>233.6</v>
      </c>
      <c r="D21" s="47" t="n">
        <v>232.9</v>
      </c>
      <c r="E21" s="47" t="n">
        <v>232.87</v>
      </c>
      <c r="F21" s="48" t="n">
        <f aca="false">IF(D21&lt;&gt;0,E21/D21,0)</f>
        <v>0.999871189351653</v>
      </c>
      <c r="G21" s="47" t="n">
        <v>0</v>
      </c>
      <c r="H21" s="47" t="n">
        <v>0</v>
      </c>
      <c r="I21" s="48" t="n">
        <f aca="false">IF(G21&lt;&gt;0,H21/G21,0)</f>
        <v>0</v>
      </c>
      <c r="J21" s="47" t="n">
        <v>0</v>
      </c>
      <c r="K21" s="47" t="n">
        <v>0</v>
      </c>
      <c r="L21" s="48" t="n">
        <v>0</v>
      </c>
      <c r="M21" s="47" t="n">
        <v>0</v>
      </c>
      <c r="N21" s="47" t="n">
        <v>0</v>
      </c>
      <c r="O21" s="48" t="n">
        <v>0</v>
      </c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6"/>
      <c r="ALI21" s="6"/>
      <c r="ALJ21" s="6"/>
      <c r="ALK21" s="6"/>
      <c r="ALL21" s="6"/>
    </row>
    <row r="22" s="2" customFormat="true" ht="113.4" hidden="false" customHeight="false" outlineLevel="0" collapsed="false">
      <c r="A22" s="45" t="s">
        <v>39</v>
      </c>
      <c r="B22" s="46" t="s">
        <v>40</v>
      </c>
      <c r="C22" s="47" t="n">
        <v>8475.2</v>
      </c>
      <c r="D22" s="47" t="n">
        <v>0</v>
      </c>
      <c r="E22" s="47" t="n">
        <v>0</v>
      </c>
      <c r="F22" s="48" t="n">
        <v>0</v>
      </c>
      <c r="G22" s="47" t="n">
        <v>85.6</v>
      </c>
      <c r="H22" s="47" t="n">
        <v>0</v>
      </c>
      <c r="I22" s="48" t="n">
        <f aca="false">H22/G22</f>
        <v>0</v>
      </c>
      <c r="J22" s="47" t="n">
        <v>0</v>
      </c>
      <c r="K22" s="47" t="n">
        <v>0</v>
      </c>
      <c r="L22" s="48" t="n">
        <v>0</v>
      </c>
      <c r="M22" s="47" t="n">
        <v>0</v>
      </c>
      <c r="N22" s="47" t="n">
        <v>0</v>
      </c>
      <c r="O22" s="48" t="n">
        <v>0</v>
      </c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6"/>
      <c r="ALI22" s="6"/>
      <c r="ALJ22" s="6"/>
      <c r="ALK22" s="6"/>
      <c r="ALL22" s="6"/>
    </row>
    <row r="23" s="2" customFormat="true" ht="79.85" hidden="false" customHeight="false" outlineLevel="0" collapsed="false">
      <c r="A23" s="45" t="s">
        <v>41</v>
      </c>
      <c r="B23" s="46" t="s">
        <v>42</v>
      </c>
      <c r="C23" s="47" t="n">
        <v>1076.5</v>
      </c>
      <c r="D23" s="47" t="n">
        <v>0</v>
      </c>
      <c r="E23" s="47" t="n">
        <v>0</v>
      </c>
      <c r="F23" s="48" t="n">
        <f aca="false">IF(D23&lt;&gt;0,E23/D23,0)</f>
        <v>0</v>
      </c>
      <c r="G23" s="47" t="n">
        <f aca="false">1145.2-C23</f>
        <v>68.7000000000001</v>
      </c>
      <c r="H23" s="47" t="n">
        <v>0</v>
      </c>
      <c r="I23" s="48" t="n">
        <f aca="false">IF(G23&lt;&gt;0,H23/G23,0)</f>
        <v>0</v>
      </c>
      <c r="J23" s="47" t="n">
        <v>0</v>
      </c>
      <c r="K23" s="47" t="n">
        <v>0</v>
      </c>
      <c r="L23" s="48" t="n">
        <v>0</v>
      </c>
      <c r="M23" s="47" t="n">
        <v>0</v>
      </c>
      <c r="N23" s="47" t="n">
        <v>0</v>
      </c>
      <c r="O23" s="48" t="n">
        <v>0</v>
      </c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6"/>
      <c r="ALI23" s="6"/>
      <c r="ALJ23" s="6"/>
      <c r="ALK23" s="6"/>
      <c r="ALL23" s="6"/>
    </row>
    <row r="24" s="2" customFormat="true" ht="79.85" hidden="false" customHeight="false" outlineLevel="0" collapsed="false">
      <c r="A24" s="45" t="s">
        <v>43</v>
      </c>
      <c r="B24" s="46" t="s">
        <v>44</v>
      </c>
      <c r="C24" s="47" t="n">
        <v>48341.1</v>
      </c>
      <c r="D24" s="47" t="n">
        <v>0</v>
      </c>
      <c r="E24" s="47" t="n">
        <v>0</v>
      </c>
      <c r="F24" s="48" t="n">
        <f aca="false">IF(D24&lt;&gt;0,E24/D24,0)</f>
        <v>0</v>
      </c>
      <c r="G24" s="47" t="n">
        <f aca="false">51426.7-C24</f>
        <v>3085.6</v>
      </c>
      <c r="H24" s="47" t="n">
        <v>0</v>
      </c>
      <c r="I24" s="48" t="n">
        <f aca="false">IF(G24&lt;&gt;0,H24/G24,0)</f>
        <v>0</v>
      </c>
      <c r="J24" s="47" t="n">
        <v>0</v>
      </c>
      <c r="K24" s="47" t="n">
        <v>0</v>
      </c>
      <c r="L24" s="48" t="n">
        <v>0</v>
      </c>
      <c r="M24" s="47" t="n">
        <v>0</v>
      </c>
      <c r="N24" s="47" t="n">
        <v>0</v>
      </c>
      <c r="O24" s="48" t="n">
        <v>0</v>
      </c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6"/>
      <c r="ALI24" s="6"/>
      <c r="ALJ24" s="6"/>
      <c r="ALK24" s="6"/>
      <c r="ALL24" s="6"/>
    </row>
    <row r="25" s="2" customFormat="true" ht="113.4" hidden="false" customHeight="false" outlineLevel="0" collapsed="false">
      <c r="A25" s="45" t="s">
        <v>45</v>
      </c>
      <c r="B25" s="46" t="s">
        <v>46</v>
      </c>
      <c r="C25" s="47" t="n">
        <v>37130.5</v>
      </c>
      <c r="D25" s="47" t="n">
        <v>5640.08</v>
      </c>
      <c r="E25" s="47" t="n">
        <v>5640.08</v>
      </c>
      <c r="F25" s="48" t="n">
        <f aca="false">IF(D25&lt;&gt;0,E25/D25,0)</f>
        <v>1</v>
      </c>
      <c r="G25" s="47" t="n">
        <v>2370.1</v>
      </c>
      <c r="H25" s="47" t="n">
        <v>359.92</v>
      </c>
      <c r="I25" s="48" t="n">
        <f aca="false">IF(G25&lt;&gt;0,H25/G25,0)</f>
        <v>0.151858571368297</v>
      </c>
      <c r="J25" s="47" t="n">
        <v>0</v>
      </c>
      <c r="K25" s="47" t="n">
        <v>0</v>
      </c>
      <c r="L25" s="48" t="n">
        <v>0</v>
      </c>
      <c r="M25" s="47" t="n">
        <v>0</v>
      </c>
      <c r="N25" s="47" t="n">
        <v>0</v>
      </c>
      <c r="O25" s="48" t="n">
        <v>0</v>
      </c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6"/>
      <c r="ALI25" s="6"/>
      <c r="ALJ25" s="6"/>
      <c r="ALK25" s="6"/>
      <c r="ALL25" s="6"/>
    </row>
    <row r="26" s="2" customFormat="true" ht="102.2" hidden="false" customHeight="false" outlineLevel="0" collapsed="false">
      <c r="A26" s="45" t="s">
        <v>47</v>
      </c>
      <c r="B26" s="46" t="s">
        <v>48</v>
      </c>
      <c r="C26" s="47" t="n">
        <v>10868</v>
      </c>
      <c r="D26" s="47" t="n">
        <v>1475.65</v>
      </c>
      <c r="E26" s="47" t="n">
        <v>1475.65</v>
      </c>
      <c r="F26" s="48" t="n">
        <f aca="false">IF(D26&lt;&gt;0,E26/D26,0)</f>
        <v>1</v>
      </c>
      <c r="G26" s="47" t="n">
        <f aca="false">11561.8-C26</f>
        <v>693.799999999999</v>
      </c>
      <c r="H26" s="47" t="n">
        <v>94.1</v>
      </c>
      <c r="I26" s="48" t="n">
        <f aca="false">IF(G26&lt;&gt;0,H26/G26,0)</f>
        <v>0.135629864514269</v>
      </c>
      <c r="J26" s="47" t="n">
        <v>0</v>
      </c>
      <c r="K26" s="47" t="n">
        <v>0</v>
      </c>
      <c r="L26" s="48" t="n">
        <v>0</v>
      </c>
      <c r="M26" s="47" t="n">
        <v>0</v>
      </c>
      <c r="N26" s="47" t="n">
        <v>0</v>
      </c>
      <c r="O26" s="48" t="n">
        <v>0</v>
      </c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6"/>
      <c r="ALI26" s="6"/>
      <c r="ALJ26" s="6"/>
      <c r="ALK26" s="6"/>
      <c r="ALL26" s="6"/>
    </row>
    <row r="27" s="2" customFormat="true" ht="91" hidden="false" customHeight="false" outlineLevel="0" collapsed="false">
      <c r="A27" s="45" t="s">
        <v>49</v>
      </c>
      <c r="B27" s="46" t="s">
        <v>50</v>
      </c>
      <c r="C27" s="47" t="n">
        <v>18239.4</v>
      </c>
      <c r="D27" s="47" t="n">
        <v>8767.22</v>
      </c>
      <c r="E27" s="47" t="n">
        <v>8767.22</v>
      </c>
      <c r="F27" s="48" t="n">
        <f aca="false">IF(D27&lt;&gt;0,E27/D27,0)</f>
        <v>1</v>
      </c>
      <c r="G27" s="47" t="n">
        <f aca="false">19403.5-C27</f>
        <v>1164.1</v>
      </c>
      <c r="H27" s="47" t="n">
        <v>559.55</v>
      </c>
      <c r="I27" s="48" t="n">
        <f aca="false">IF(G27&lt;&gt;0,H27/G27,0)</f>
        <v>0.480671763594194</v>
      </c>
      <c r="J27" s="47" t="n">
        <v>0</v>
      </c>
      <c r="K27" s="47" t="n">
        <v>0</v>
      </c>
      <c r="L27" s="48" t="n">
        <v>0</v>
      </c>
      <c r="M27" s="47" t="n">
        <v>0</v>
      </c>
      <c r="N27" s="47" t="n">
        <v>0</v>
      </c>
      <c r="O27" s="48" t="n">
        <v>0</v>
      </c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6"/>
      <c r="ALI27" s="6"/>
      <c r="ALJ27" s="6"/>
      <c r="ALK27" s="6"/>
      <c r="ALL27" s="6"/>
    </row>
    <row r="28" s="2" customFormat="true" ht="135.8" hidden="false" customHeight="false" outlineLevel="0" collapsed="false">
      <c r="A28" s="45" t="s">
        <v>51</v>
      </c>
      <c r="B28" s="46" t="s">
        <v>52</v>
      </c>
      <c r="C28" s="47" t="n">
        <v>5100.3</v>
      </c>
      <c r="D28" s="47" t="n">
        <v>5100.3</v>
      </c>
      <c r="E28" s="47" t="n">
        <v>5100.3</v>
      </c>
      <c r="F28" s="48" t="n">
        <f aca="false">IF(D28&lt;&gt;0,E28/D28,0)</f>
        <v>1</v>
      </c>
      <c r="G28" s="47" t="n">
        <f aca="false">5425.9-C28</f>
        <v>325.599999999999</v>
      </c>
      <c r="H28" s="47" t="n">
        <v>325.6</v>
      </c>
      <c r="I28" s="48" t="n">
        <f aca="false">IF(G28&lt;&gt;0,H28/G28,0)</f>
        <v>1</v>
      </c>
      <c r="J28" s="47" t="n">
        <v>0</v>
      </c>
      <c r="K28" s="47" t="n">
        <v>0</v>
      </c>
      <c r="L28" s="48" t="n">
        <v>0</v>
      </c>
      <c r="M28" s="47" t="n">
        <v>0</v>
      </c>
      <c r="N28" s="47" t="n">
        <v>0</v>
      </c>
      <c r="O28" s="48" t="n">
        <v>0</v>
      </c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6"/>
      <c r="ALI28" s="6"/>
      <c r="ALJ28" s="6"/>
      <c r="ALK28" s="6"/>
      <c r="ALL28" s="6"/>
    </row>
    <row r="29" s="2" customFormat="true" ht="225.35" hidden="false" customHeight="false" outlineLevel="0" collapsed="false">
      <c r="A29" s="45" t="s">
        <v>53</v>
      </c>
      <c r="B29" s="46" t="s">
        <v>54</v>
      </c>
      <c r="C29" s="47" t="n">
        <v>6476.7</v>
      </c>
      <c r="D29" s="47" t="n">
        <v>6476.7</v>
      </c>
      <c r="E29" s="47" t="n">
        <v>6476.7</v>
      </c>
      <c r="F29" s="48" t="n">
        <f aca="false">IF(D29&lt;&gt;0,E29/D29,0)</f>
        <v>1</v>
      </c>
      <c r="G29" s="47" t="n">
        <f aca="false">6890.1-C29</f>
        <v>413.400000000001</v>
      </c>
      <c r="H29" s="47" t="n">
        <v>413.399</v>
      </c>
      <c r="I29" s="48" t="n">
        <f aca="false">IF(G29&lt;&gt;0,H29/G29,0)</f>
        <v>0.999997581035316</v>
      </c>
      <c r="J29" s="47" t="n">
        <v>0</v>
      </c>
      <c r="K29" s="47" t="n">
        <v>0</v>
      </c>
      <c r="L29" s="48" t="n">
        <v>0</v>
      </c>
      <c r="M29" s="47" t="n">
        <v>0</v>
      </c>
      <c r="N29" s="47" t="n">
        <v>0</v>
      </c>
      <c r="O29" s="48" t="n">
        <v>0</v>
      </c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6"/>
      <c r="ALI29" s="6"/>
      <c r="ALJ29" s="6"/>
      <c r="ALK29" s="6"/>
      <c r="ALL29" s="6"/>
    </row>
    <row r="30" s="2" customFormat="true" ht="79.85" hidden="false" customHeight="false" outlineLevel="0" collapsed="false">
      <c r="A30" s="45" t="s">
        <v>55</v>
      </c>
      <c r="B30" s="46" t="s">
        <v>56</v>
      </c>
      <c r="C30" s="47" t="n">
        <v>6033.7</v>
      </c>
      <c r="D30" s="47" t="n">
        <v>6033.7</v>
      </c>
      <c r="E30" s="47" t="n">
        <v>6033.7</v>
      </c>
      <c r="F30" s="48" t="n">
        <f aca="false">IF(D30&lt;&gt;0,E30/D30,0)</f>
        <v>1</v>
      </c>
      <c r="G30" s="47" t="n">
        <f aca="false">20077.4-C30</f>
        <v>14043.7</v>
      </c>
      <c r="H30" s="47" t="n">
        <v>14043.7</v>
      </c>
      <c r="I30" s="48" t="n">
        <f aca="false">IF(G30&lt;&gt;0,H30/G30,0)</f>
        <v>1</v>
      </c>
      <c r="J30" s="47" t="n">
        <v>0</v>
      </c>
      <c r="K30" s="47" t="n">
        <v>0</v>
      </c>
      <c r="L30" s="48" t="n">
        <v>0</v>
      </c>
      <c r="M30" s="47" t="n">
        <v>0</v>
      </c>
      <c r="N30" s="47" t="n">
        <v>0</v>
      </c>
      <c r="O30" s="48" t="n">
        <v>0</v>
      </c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6"/>
      <c r="ALI30" s="6"/>
      <c r="ALJ30" s="6"/>
      <c r="ALK30" s="6"/>
      <c r="ALL30" s="6"/>
    </row>
    <row r="31" s="2" customFormat="true" ht="68.65" hidden="false" customHeight="false" outlineLevel="0" collapsed="false">
      <c r="A31" s="45" t="s">
        <v>57</v>
      </c>
      <c r="B31" s="46" t="s">
        <v>58</v>
      </c>
      <c r="C31" s="47" t="n">
        <v>4399.3</v>
      </c>
      <c r="D31" s="47" t="n">
        <v>2698.68</v>
      </c>
      <c r="E31" s="47" t="n">
        <v>2698.68</v>
      </c>
      <c r="F31" s="48" t="n">
        <f aca="false">IF(D31&lt;&gt;0,E31/D31,0)</f>
        <v>1</v>
      </c>
      <c r="G31" s="47" t="n">
        <f aca="false">21192.2-C31</f>
        <v>16792.9</v>
      </c>
      <c r="H31" s="47" t="n">
        <v>10301.32</v>
      </c>
      <c r="I31" s="48" t="n">
        <f aca="false">IF(G31&lt;&gt;0,H31/G31,0)</f>
        <v>0.613433058018567</v>
      </c>
      <c r="J31" s="47" t="n">
        <v>0</v>
      </c>
      <c r="K31" s="47" t="n">
        <v>0</v>
      </c>
      <c r="L31" s="48" t="n">
        <v>0</v>
      </c>
      <c r="M31" s="47" t="n">
        <v>0</v>
      </c>
      <c r="N31" s="47" t="n">
        <v>0</v>
      </c>
      <c r="O31" s="48" t="n">
        <v>0</v>
      </c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6"/>
      <c r="ALI31" s="6"/>
      <c r="ALJ31" s="6"/>
      <c r="ALK31" s="6"/>
      <c r="ALL31" s="6"/>
    </row>
    <row r="32" s="2" customFormat="true" ht="68.65" hidden="false" customHeight="false" outlineLevel="0" collapsed="false">
      <c r="A32" s="45" t="s">
        <v>59</v>
      </c>
      <c r="B32" s="46" t="s">
        <v>60</v>
      </c>
      <c r="C32" s="47" t="n">
        <v>2421.2</v>
      </c>
      <c r="D32" s="47" t="n">
        <v>1597.966</v>
      </c>
      <c r="E32" s="47" t="n">
        <v>1597.97</v>
      </c>
      <c r="F32" s="48" t="n">
        <f aca="false">IF(D32&lt;&gt;0,E32/D32,0)</f>
        <v>1.00000250318217</v>
      </c>
      <c r="G32" s="47" t="n">
        <f aca="false">2575.8-C32</f>
        <v>154.6</v>
      </c>
      <c r="H32" s="47" t="n">
        <v>102.03</v>
      </c>
      <c r="I32" s="48" t="n">
        <f aca="false">IF(G32&lt;&gt;0,H32/G32,0)</f>
        <v>0.659961190168174</v>
      </c>
      <c r="J32" s="47" t="n">
        <v>0</v>
      </c>
      <c r="K32" s="47" t="n">
        <v>0</v>
      </c>
      <c r="L32" s="48" t="n">
        <v>0</v>
      </c>
      <c r="M32" s="47" t="n">
        <v>0</v>
      </c>
      <c r="N32" s="47" t="n">
        <v>0</v>
      </c>
      <c r="O32" s="48" t="n">
        <v>0</v>
      </c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6"/>
      <c r="ALI32" s="6"/>
      <c r="ALJ32" s="6"/>
      <c r="ALK32" s="6"/>
      <c r="ALL32" s="6"/>
    </row>
    <row r="33" s="2" customFormat="true" ht="91" hidden="false" customHeight="false" outlineLevel="0" collapsed="false">
      <c r="A33" s="45" t="s">
        <v>61</v>
      </c>
      <c r="B33" s="46" t="s">
        <v>62</v>
      </c>
      <c r="C33" s="47" t="n">
        <v>18590.9</v>
      </c>
      <c r="D33" s="47" t="n">
        <v>18590.9</v>
      </c>
      <c r="E33" s="47" t="n">
        <v>18590.9</v>
      </c>
      <c r="F33" s="48" t="n">
        <f aca="false">IF(D33&lt;&gt;0,E33/D33,0)</f>
        <v>1</v>
      </c>
      <c r="G33" s="47" t="n">
        <f aca="false">19777.6-C33</f>
        <v>1186.7</v>
      </c>
      <c r="H33" s="47" t="n">
        <f aca="false">19777.6-E33</f>
        <v>1186.7</v>
      </c>
      <c r="I33" s="48" t="n">
        <f aca="false">IF(G33&lt;&gt;0,H33/G33,0)</f>
        <v>1</v>
      </c>
      <c r="J33" s="47" t="n">
        <v>0</v>
      </c>
      <c r="K33" s="47" t="n">
        <v>0</v>
      </c>
      <c r="L33" s="48" t="n">
        <v>0</v>
      </c>
      <c r="M33" s="47" t="n">
        <v>0</v>
      </c>
      <c r="N33" s="47" t="n">
        <v>0</v>
      </c>
      <c r="O33" s="48" t="n">
        <v>0</v>
      </c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6"/>
      <c r="ALI33" s="6"/>
      <c r="ALJ33" s="6"/>
      <c r="ALK33" s="6"/>
      <c r="ALL33" s="6"/>
    </row>
    <row r="34" s="2" customFormat="true" ht="79.85" hidden="false" customHeight="false" outlineLevel="0" collapsed="false">
      <c r="A34" s="45" t="s">
        <v>63</v>
      </c>
      <c r="B34" s="46" t="s">
        <v>64</v>
      </c>
      <c r="C34" s="47" t="n">
        <v>17561.8</v>
      </c>
      <c r="D34" s="47" t="n">
        <v>13374.51</v>
      </c>
      <c r="E34" s="47" t="n">
        <v>13374.51</v>
      </c>
      <c r="F34" s="48" t="n">
        <f aca="false">IF(D34&lt;&gt;0,E34/D34,0)</f>
        <v>1</v>
      </c>
      <c r="G34" s="47" t="n">
        <v>79606.1</v>
      </c>
      <c r="H34" s="47" t="n">
        <v>60625.49</v>
      </c>
      <c r="I34" s="48" t="n">
        <f aca="false">IF(G34&lt;&gt;0,H34/G34,0)</f>
        <v>0.761568397396682</v>
      </c>
      <c r="J34" s="47" t="n">
        <v>0</v>
      </c>
      <c r="K34" s="47" t="n">
        <v>0</v>
      </c>
      <c r="L34" s="48" t="n">
        <v>0</v>
      </c>
      <c r="M34" s="47" t="n">
        <v>0</v>
      </c>
      <c r="N34" s="47" t="n">
        <v>0</v>
      </c>
      <c r="O34" s="48" t="n">
        <v>0</v>
      </c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6"/>
      <c r="ALI34" s="6"/>
      <c r="ALJ34" s="6"/>
      <c r="ALK34" s="6"/>
      <c r="ALL34" s="6"/>
    </row>
    <row r="35" s="2" customFormat="true" ht="68.65" hidden="false" customHeight="false" outlineLevel="0" collapsed="false">
      <c r="A35" s="45" t="s">
        <v>65</v>
      </c>
      <c r="B35" s="46" t="s">
        <v>66</v>
      </c>
      <c r="C35" s="47" t="n">
        <f aca="false">62175.7+48620.6</f>
        <v>110796.3</v>
      </c>
      <c r="D35" s="47" t="n">
        <v>109175.7</v>
      </c>
      <c r="E35" s="47" t="n">
        <f aca="false">62175.7+47000</f>
        <v>109175.7</v>
      </c>
      <c r="F35" s="48" t="n">
        <f aca="false">IF(D35&lt;&gt;0,E35/D35,0)</f>
        <v>1</v>
      </c>
      <c r="G35" s="47" t="n">
        <f aca="false">(66144.3+51724.1)-C35</f>
        <v>7072.10000000001</v>
      </c>
      <c r="H35" s="47" t="n">
        <v>6968.66</v>
      </c>
      <c r="I35" s="48" t="n">
        <f aca="false">IF(G35&lt;&gt;0,H35/G35,0)</f>
        <v>0.985373509989959</v>
      </c>
      <c r="J35" s="47" t="n">
        <v>0</v>
      </c>
      <c r="K35" s="47" t="n">
        <v>0</v>
      </c>
      <c r="L35" s="48" t="n">
        <v>0</v>
      </c>
      <c r="M35" s="47" t="n">
        <v>0</v>
      </c>
      <c r="N35" s="47" t="n">
        <v>0</v>
      </c>
      <c r="O35" s="48" t="n">
        <v>0</v>
      </c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6"/>
      <c r="ALI35" s="6"/>
      <c r="ALJ35" s="6"/>
      <c r="ALK35" s="6"/>
      <c r="ALL35" s="6"/>
    </row>
    <row r="36" s="2" customFormat="true" ht="41.95" hidden="false" customHeight="true" outlineLevel="0" collapsed="false">
      <c r="A36" s="45" t="s">
        <v>67</v>
      </c>
      <c r="B36" s="46" t="s">
        <v>68</v>
      </c>
      <c r="C36" s="47" t="n">
        <f aca="false">8945.2+102870.2</f>
        <v>111815.4</v>
      </c>
      <c r="D36" s="47" t="n">
        <v>35750</v>
      </c>
      <c r="E36" s="47" t="n">
        <v>35750</v>
      </c>
      <c r="F36" s="48" t="n">
        <f aca="false">IF(D36&lt;&gt;0,E36/D36,0)</f>
        <v>1</v>
      </c>
      <c r="G36" s="47" t="n">
        <v>0</v>
      </c>
      <c r="H36" s="47" t="n">
        <v>0</v>
      </c>
      <c r="I36" s="48" t="n">
        <f aca="false">IF(G36&lt;&gt;0,H36/G36,0)</f>
        <v>0</v>
      </c>
      <c r="J36" s="47" t="n">
        <v>0</v>
      </c>
      <c r="K36" s="47" t="n">
        <v>0</v>
      </c>
      <c r="L36" s="48" t="n">
        <v>0</v>
      </c>
      <c r="M36" s="47" t="n">
        <v>0</v>
      </c>
      <c r="N36" s="47" t="n">
        <v>0</v>
      </c>
      <c r="O36" s="48" t="n">
        <v>0</v>
      </c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6"/>
      <c r="ALI36" s="6"/>
      <c r="ALJ36" s="6"/>
      <c r="ALK36" s="6"/>
      <c r="ALL36" s="6"/>
    </row>
    <row r="37" s="2" customFormat="true" ht="214.15" hidden="false" customHeight="false" outlineLevel="0" collapsed="false">
      <c r="A37" s="45" t="s">
        <v>69</v>
      </c>
      <c r="B37" s="46" t="s">
        <v>70</v>
      </c>
      <c r="C37" s="47" t="n">
        <v>3362.8</v>
      </c>
      <c r="D37" s="47" t="n">
        <v>0</v>
      </c>
      <c r="E37" s="47" t="n">
        <v>0</v>
      </c>
      <c r="F37" s="48" t="n">
        <f aca="false">IF(D37&lt;&gt;0,E37/D37,0)</f>
        <v>0</v>
      </c>
      <c r="G37" s="47" t="n">
        <v>0</v>
      </c>
      <c r="H37" s="47" t="n">
        <v>0</v>
      </c>
      <c r="I37" s="48" t="n">
        <v>0</v>
      </c>
      <c r="J37" s="47" t="n">
        <v>0</v>
      </c>
      <c r="K37" s="47" t="n">
        <v>0</v>
      </c>
      <c r="L37" s="48" t="n">
        <v>0</v>
      </c>
      <c r="M37" s="47" t="n">
        <v>0</v>
      </c>
      <c r="N37" s="47" t="n">
        <v>0</v>
      </c>
      <c r="O37" s="48" t="n">
        <v>0</v>
      </c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6"/>
      <c r="ALI37" s="6"/>
      <c r="ALJ37" s="6"/>
      <c r="ALK37" s="6"/>
      <c r="ALL37" s="6"/>
    </row>
    <row r="38" s="2" customFormat="true" ht="135.8" hidden="false" customHeight="false" outlineLevel="0" collapsed="false">
      <c r="A38" s="45" t="s">
        <v>71</v>
      </c>
      <c r="B38" s="46" t="s">
        <v>72</v>
      </c>
      <c r="C38" s="47" t="n">
        <v>24334.5</v>
      </c>
      <c r="D38" s="47" t="n">
        <v>0</v>
      </c>
      <c r="E38" s="47" t="n">
        <v>0</v>
      </c>
      <c r="F38" s="48" t="n">
        <f aca="false">IF(D38&lt;&gt;0,E38/D38,0)</f>
        <v>0</v>
      </c>
      <c r="G38" s="47" t="n">
        <v>0</v>
      </c>
      <c r="H38" s="47" t="n">
        <v>0</v>
      </c>
      <c r="I38" s="48" t="n">
        <f aca="false">IF(G38&lt;&gt;0,H38/G38,0)</f>
        <v>0</v>
      </c>
      <c r="J38" s="47" t="n">
        <v>0</v>
      </c>
      <c r="K38" s="47" t="n">
        <v>0</v>
      </c>
      <c r="L38" s="48" t="n">
        <v>0</v>
      </c>
      <c r="M38" s="47" t="n">
        <v>0</v>
      </c>
      <c r="N38" s="47" t="n">
        <v>0</v>
      </c>
      <c r="O38" s="48" t="n">
        <v>0</v>
      </c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6"/>
      <c r="ALI38" s="6"/>
      <c r="ALJ38" s="6"/>
      <c r="ALK38" s="6"/>
      <c r="ALL38" s="6"/>
    </row>
    <row r="39" s="2" customFormat="true" ht="102.2" hidden="false" customHeight="false" outlineLevel="0" collapsed="false">
      <c r="A39" s="45" t="s">
        <v>73</v>
      </c>
      <c r="B39" s="46" t="s">
        <v>74</v>
      </c>
      <c r="C39" s="47" t="n">
        <v>49157</v>
      </c>
      <c r="D39" s="47" t="n">
        <v>0</v>
      </c>
      <c r="E39" s="47" t="n">
        <v>0</v>
      </c>
      <c r="F39" s="48" t="n">
        <f aca="false">IF(D39&lt;&gt;0,E39/D39,0)</f>
        <v>0</v>
      </c>
      <c r="G39" s="47" t="n">
        <f aca="false">52294.68-49157</f>
        <v>3137.68</v>
      </c>
      <c r="H39" s="47" t="n">
        <v>0</v>
      </c>
      <c r="I39" s="48" t="n">
        <f aca="false">IF(G39&lt;&gt;0,H39/G39,0)</f>
        <v>0</v>
      </c>
      <c r="J39" s="47" t="n">
        <v>0</v>
      </c>
      <c r="K39" s="47" t="n">
        <v>0</v>
      </c>
      <c r="L39" s="48" t="n">
        <v>0</v>
      </c>
      <c r="M39" s="47" t="n">
        <v>0</v>
      </c>
      <c r="N39" s="47" t="n">
        <v>0</v>
      </c>
      <c r="O39" s="48" t="n">
        <v>0</v>
      </c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6"/>
      <c r="ALI39" s="6"/>
      <c r="ALJ39" s="6"/>
      <c r="ALK39" s="6"/>
      <c r="ALL39" s="6"/>
    </row>
    <row r="40" s="44" customFormat="true" ht="35.05" hidden="false" customHeight="false" outlineLevel="0" collapsed="false">
      <c r="A40" s="40" t="n">
        <v>2</v>
      </c>
      <c r="B40" s="41" t="s">
        <v>75</v>
      </c>
      <c r="C40" s="49" t="n">
        <f aca="false">C41+C42+C43+C44+C45+C46+C47+C48+C49+C50+C51</f>
        <v>3695195.8</v>
      </c>
      <c r="D40" s="49" t="n">
        <f aca="false">D41+D42+D43+D44+D45+D46+D47+D48+D49+D50+D51</f>
        <v>1618287.88</v>
      </c>
      <c r="E40" s="49" t="n">
        <f aca="false">E41+E42+E43+E44+E45+E46+E47+E48+E49+E50+E51</f>
        <v>1618287.88</v>
      </c>
      <c r="F40" s="43" t="n">
        <f aca="false">E40/D40</f>
        <v>1</v>
      </c>
      <c r="G40" s="49" t="n">
        <f aca="false">G41+G42+G43+G44+G45+G46+G47+G48+G49+G50+G51</f>
        <v>142357.5</v>
      </c>
      <c r="H40" s="49" t="n">
        <f aca="false">H41+H42+H43+H44+H45+H46+H47+H48+H49+H50+H51</f>
        <v>47834.82</v>
      </c>
      <c r="I40" s="43" t="n">
        <f aca="false">H40/G40</f>
        <v>0.336018966334756</v>
      </c>
      <c r="J40" s="49" t="n">
        <f aca="false">J41+J42+J43+J44+J45+J46+J47+J48+J49+J50+J51</f>
        <v>11859.14</v>
      </c>
      <c r="K40" s="49" t="n">
        <f aca="false">K41+K42+K43+K44+K45+K46+K47+K48+K49+K50+K51</f>
        <v>4163.61</v>
      </c>
      <c r="L40" s="43" t="n">
        <f aca="false">K40/J40</f>
        <v>0.351088696144914</v>
      </c>
      <c r="M40" s="49" t="n">
        <f aca="false">M41+M42+M43+M44+M45+M46+M47+M48+M49+M50+M51</f>
        <v>0</v>
      </c>
      <c r="N40" s="49" t="n">
        <f aca="false">N41+N42+N43+N44+N45+N46+N47+N48+N49+N50+N51</f>
        <v>0</v>
      </c>
      <c r="O40" s="43" t="n">
        <v>0</v>
      </c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6"/>
      <c r="ALI40" s="6"/>
      <c r="ALJ40" s="6"/>
      <c r="ALK40" s="6"/>
      <c r="ALL40" s="6"/>
    </row>
    <row r="41" s="44" customFormat="true" ht="68.65" hidden="false" customHeight="false" outlineLevel="0" collapsed="false">
      <c r="A41" s="45" t="s">
        <v>76</v>
      </c>
      <c r="B41" s="46" t="s">
        <v>77</v>
      </c>
      <c r="C41" s="47" t="n">
        <v>479892</v>
      </c>
      <c r="D41" s="47" t="n">
        <v>96178.6</v>
      </c>
      <c r="E41" s="47" t="n">
        <v>96178.6</v>
      </c>
      <c r="F41" s="48" t="n">
        <f aca="false">E41/D41</f>
        <v>1</v>
      </c>
      <c r="G41" s="47" t="n">
        <v>30631.4</v>
      </c>
      <c r="H41" s="47" t="n">
        <v>6139.06</v>
      </c>
      <c r="I41" s="48" t="n">
        <f aca="false">H41/G41</f>
        <v>0.200417218932207</v>
      </c>
      <c r="J41" s="47" t="n">
        <v>5156.8</v>
      </c>
      <c r="K41" s="47" t="n">
        <v>1033.51</v>
      </c>
      <c r="L41" s="48" t="n">
        <f aca="false">K41/J41</f>
        <v>0.200416925224946</v>
      </c>
      <c r="M41" s="47" t="n">
        <v>0</v>
      </c>
      <c r="N41" s="47" t="n">
        <v>0</v>
      </c>
      <c r="O41" s="48" t="n">
        <v>0</v>
      </c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6"/>
      <c r="ALI41" s="6"/>
      <c r="ALJ41" s="6"/>
      <c r="ALK41" s="6"/>
      <c r="ALL41" s="6"/>
    </row>
    <row r="42" s="44" customFormat="true" ht="57.45" hidden="false" customHeight="false" outlineLevel="0" collapsed="false">
      <c r="A42" s="45" t="s">
        <v>78</v>
      </c>
      <c r="B42" s="46" t="s">
        <v>79</v>
      </c>
      <c r="C42" s="47" t="n">
        <v>656896.8</v>
      </c>
      <c r="D42" s="47" t="n">
        <v>306781.06</v>
      </c>
      <c r="E42" s="47" t="n">
        <v>306781.06</v>
      </c>
      <c r="F42" s="48" t="n">
        <f aca="false">E42/D42</f>
        <v>1</v>
      </c>
      <c r="G42" s="47" t="n">
        <v>6635.32</v>
      </c>
      <c r="H42" s="47" t="n">
        <v>3098.8</v>
      </c>
      <c r="I42" s="48" t="n">
        <f aca="false">H42/G42</f>
        <v>0.467015908803193</v>
      </c>
      <c r="J42" s="47" t="n">
        <v>6702.34</v>
      </c>
      <c r="K42" s="47" t="n">
        <v>3130.1</v>
      </c>
      <c r="L42" s="48" t="n">
        <f aca="false">K42/J42</f>
        <v>0.467015997397924</v>
      </c>
      <c r="M42" s="47" t="n">
        <v>0</v>
      </c>
      <c r="N42" s="47" t="n">
        <v>0</v>
      </c>
      <c r="O42" s="48" t="n">
        <v>0</v>
      </c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6"/>
      <c r="ALI42" s="6"/>
      <c r="ALJ42" s="6"/>
      <c r="ALK42" s="6"/>
      <c r="ALL42" s="6"/>
    </row>
    <row r="43" s="2" customFormat="true" ht="113.4" hidden="false" customHeight="false" outlineLevel="0" collapsed="false">
      <c r="A43" s="45" t="s">
        <v>80</v>
      </c>
      <c r="B43" s="46" t="s">
        <v>81</v>
      </c>
      <c r="C43" s="47" t="n">
        <v>141781.1</v>
      </c>
      <c r="D43" s="47" t="n">
        <v>82352.88</v>
      </c>
      <c r="E43" s="47" t="n">
        <v>82352.88</v>
      </c>
      <c r="F43" s="48" t="n">
        <f aca="false">E43/D43</f>
        <v>1</v>
      </c>
      <c r="G43" s="47" t="n">
        <v>1492.8</v>
      </c>
      <c r="H43" s="47" t="n">
        <v>874.25</v>
      </c>
      <c r="I43" s="48" t="n">
        <f aca="false">H43/G43</f>
        <v>0.585644426580922</v>
      </c>
      <c r="J43" s="47" t="n">
        <v>0</v>
      </c>
      <c r="K43" s="47" t="n">
        <v>0</v>
      </c>
      <c r="L43" s="48" t="n">
        <v>0</v>
      </c>
      <c r="M43" s="47" t="n">
        <v>0</v>
      </c>
      <c r="N43" s="47" t="n">
        <v>0</v>
      </c>
      <c r="O43" s="48" t="n">
        <v>0</v>
      </c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6"/>
      <c r="ALI43" s="6"/>
      <c r="ALJ43" s="6"/>
      <c r="ALK43" s="6"/>
      <c r="ALL43" s="6"/>
    </row>
    <row r="44" s="2" customFormat="true" ht="91" hidden="false" customHeight="false" outlineLevel="0" collapsed="false">
      <c r="A44" s="45" t="s">
        <v>82</v>
      </c>
      <c r="B44" s="46" t="s">
        <v>83</v>
      </c>
      <c r="C44" s="47" t="n">
        <v>5640</v>
      </c>
      <c r="D44" s="47" t="n">
        <v>0</v>
      </c>
      <c r="E44" s="47" t="n">
        <v>0</v>
      </c>
      <c r="F44" s="48" t="n">
        <v>0</v>
      </c>
      <c r="G44" s="47" t="n">
        <v>360</v>
      </c>
      <c r="H44" s="47" t="n">
        <v>0</v>
      </c>
      <c r="I44" s="48" t="n">
        <f aca="false">H44/G44*100</f>
        <v>0</v>
      </c>
      <c r="J44" s="47" t="n">
        <v>0</v>
      </c>
      <c r="K44" s="47" t="n">
        <v>0</v>
      </c>
      <c r="L44" s="48" t="n">
        <v>0</v>
      </c>
      <c r="M44" s="47" t="n">
        <v>0</v>
      </c>
      <c r="N44" s="47" t="n">
        <v>0</v>
      </c>
      <c r="O44" s="48" t="n">
        <v>0</v>
      </c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6"/>
      <c r="ALI44" s="6"/>
      <c r="ALJ44" s="6"/>
      <c r="ALK44" s="6"/>
      <c r="ALL44" s="6"/>
    </row>
    <row r="45" s="2" customFormat="true" ht="91" hidden="false" customHeight="false" outlineLevel="0" collapsed="false">
      <c r="A45" s="45" t="s">
        <v>84</v>
      </c>
      <c r="B45" s="46" t="s">
        <v>85</v>
      </c>
      <c r="C45" s="47" t="n">
        <v>27194.7</v>
      </c>
      <c r="D45" s="47" t="n">
        <v>3566.07</v>
      </c>
      <c r="E45" s="47" t="n">
        <v>3566.07</v>
      </c>
      <c r="F45" s="48" t="n">
        <f aca="false">E45/D45</f>
        <v>1</v>
      </c>
      <c r="G45" s="47" t="n">
        <v>274.69</v>
      </c>
      <c r="H45" s="47" t="n">
        <v>36.02</v>
      </c>
      <c r="I45" s="48" t="n">
        <f aca="false">H45/G45</f>
        <v>0.131129637045397</v>
      </c>
      <c r="J45" s="47" t="n">
        <v>0</v>
      </c>
      <c r="K45" s="47" t="n">
        <v>0</v>
      </c>
      <c r="L45" s="48" t="n">
        <v>0</v>
      </c>
      <c r="M45" s="47" t="n">
        <v>0</v>
      </c>
      <c r="N45" s="47" t="n">
        <v>0</v>
      </c>
      <c r="O45" s="48" t="n">
        <v>0</v>
      </c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6"/>
      <c r="ALI45" s="6"/>
      <c r="ALJ45" s="6"/>
      <c r="ALK45" s="6"/>
      <c r="ALL45" s="6"/>
    </row>
    <row r="46" s="2" customFormat="true" ht="79.85" hidden="false" customHeight="false" outlineLevel="0" collapsed="false">
      <c r="A46" s="45" t="s">
        <v>86</v>
      </c>
      <c r="B46" s="46" t="s">
        <v>87</v>
      </c>
      <c r="C46" s="47" t="n">
        <v>154788.9</v>
      </c>
      <c r="D46" s="47" t="n">
        <v>26138.52</v>
      </c>
      <c r="E46" s="47" t="n">
        <v>26138.52</v>
      </c>
      <c r="F46" s="48" t="n">
        <f aca="false">E46/D46</f>
        <v>1</v>
      </c>
      <c r="G46" s="47" t="n">
        <v>1601.12</v>
      </c>
      <c r="H46" s="47" t="n">
        <v>264.03</v>
      </c>
      <c r="I46" s="48" t="n">
        <f aca="false">H46/G46</f>
        <v>0.164903317677626</v>
      </c>
      <c r="J46" s="47" t="n">
        <v>0</v>
      </c>
      <c r="K46" s="47" t="n">
        <v>0</v>
      </c>
      <c r="L46" s="48" t="n">
        <v>0</v>
      </c>
      <c r="M46" s="47" t="n">
        <v>0</v>
      </c>
      <c r="N46" s="47" t="n">
        <v>0</v>
      </c>
      <c r="O46" s="48" t="n">
        <v>0</v>
      </c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6"/>
      <c r="ALI46" s="6"/>
      <c r="ALJ46" s="6"/>
      <c r="ALK46" s="6"/>
      <c r="ALL46" s="6"/>
    </row>
    <row r="47" s="2" customFormat="true" ht="57.45" hidden="false" customHeight="false" outlineLevel="0" collapsed="false">
      <c r="A47" s="45" t="s">
        <v>88</v>
      </c>
      <c r="B47" s="46" t="s">
        <v>89</v>
      </c>
      <c r="C47" s="47" t="n">
        <v>845145.5</v>
      </c>
      <c r="D47" s="47" t="n">
        <v>232336.5</v>
      </c>
      <c r="E47" s="47" t="n">
        <v>232336.5</v>
      </c>
      <c r="F47" s="48" t="n">
        <f aca="false">E47/D47</f>
        <v>1</v>
      </c>
      <c r="G47" s="47" t="n">
        <v>62529.3</v>
      </c>
      <c r="H47" s="47" t="n">
        <v>17040.54</v>
      </c>
      <c r="I47" s="48" t="n">
        <f aca="false">H47/G47</f>
        <v>0.27252088221042</v>
      </c>
      <c r="J47" s="47" t="n">
        <v>0</v>
      </c>
      <c r="K47" s="47" t="n">
        <v>0</v>
      </c>
      <c r="L47" s="48" t="n">
        <v>0</v>
      </c>
      <c r="M47" s="47" t="n">
        <v>0</v>
      </c>
      <c r="N47" s="47" t="n">
        <v>0</v>
      </c>
      <c r="O47" s="48" t="n">
        <v>0</v>
      </c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6"/>
      <c r="ALI47" s="6"/>
      <c r="ALJ47" s="6"/>
      <c r="ALK47" s="6"/>
      <c r="ALL47" s="6"/>
    </row>
    <row r="48" s="2" customFormat="true" ht="102.2" hidden="false" customHeight="false" outlineLevel="0" collapsed="false">
      <c r="A48" s="45" t="s">
        <v>90</v>
      </c>
      <c r="B48" s="46" t="s">
        <v>91</v>
      </c>
      <c r="C48" s="47" t="n">
        <v>79014.1</v>
      </c>
      <c r="D48" s="50" t="n">
        <v>42877.48</v>
      </c>
      <c r="E48" s="51" t="n">
        <v>42877.48</v>
      </c>
      <c r="F48" s="48" t="n">
        <f aca="false">E48/D48</f>
        <v>1</v>
      </c>
      <c r="G48" s="47" t="n">
        <v>798.12</v>
      </c>
      <c r="H48" s="51" t="n">
        <v>433.11</v>
      </c>
      <c r="I48" s="48" t="n">
        <f aca="false">H48/G48</f>
        <v>0.542662757480078</v>
      </c>
      <c r="J48" s="47" t="n">
        <v>0</v>
      </c>
      <c r="K48" s="47" t="n">
        <v>0</v>
      </c>
      <c r="L48" s="48" t="n">
        <v>0</v>
      </c>
      <c r="M48" s="47" t="n">
        <v>0</v>
      </c>
      <c r="N48" s="47" t="n">
        <v>0</v>
      </c>
      <c r="O48" s="48" t="n">
        <v>0</v>
      </c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6"/>
      <c r="ALI48" s="6"/>
      <c r="ALJ48" s="6"/>
      <c r="ALK48" s="6"/>
      <c r="ALL48" s="6"/>
    </row>
    <row r="49" s="2" customFormat="true" ht="57.45" hidden="false" customHeight="false" outlineLevel="0" collapsed="false">
      <c r="A49" s="45" t="s">
        <v>92</v>
      </c>
      <c r="B49" s="52" t="s">
        <v>93</v>
      </c>
      <c r="C49" s="47" t="n">
        <v>595877.7</v>
      </c>
      <c r="D49" s="47" t="n">
        <v>312534.48</v>
      </c>
      <c r="E49" s="47" t="n">
        <v>312534.48</v>
      </c>
      <c r="F49" s="48" t="n">
        <f aca="false">E49/D49</f>
        <v>1</v>
      </c>
      <c r="G49" s="47" t="n">
        <v>38034.75</v>
      </c>
      <c r="H49" s="47" t="n">
        <v>19949.01</v>
      </c>
      <c r="I49" s="48" t="n">
        <f aca="false">H49/G49</f>
        <v>0.524494311123381</v>
      </c>
      <c r="J49" s="47" t="n">
        <v>0</v>
      </c>
      <c r="K49" s="47" t="n">
        <v>0</v>
      </c>
      <c r="L49" s="48" t="n">
        <v>0</v>
      </c>
      <c r="M49" s="47" t="n">
        <v>0</v>
      </c>
      <c r="N49" s="47" t="n">
        <v>0</v>
      </c>
      <c r="O49" s="48" t="n">
        <v>0</v>
      </c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6"/>
      <c r="ALI49" s="6"/>
      <c r="ALJ49" s="6"/>
      <c r="ALK49" s="6"/>
      <c r="ALL49" s="6"/>
    </row>
    <row r="50" s="2" customFormat="true" ht="124.6" hidden="false" customHeight="false" outlineLevel="0" collapsed="false">
      <c r="A50" s="45" t="s">
        <v>94</v>
      </c>
      <c r="B50" s="52" t="s">
        <v>95</v>
      </c>
      <c r="C50" s="53" t="n">
        <v>642237.5</v>
      </c>
      <c r="D50" s="54" t="n">
        <v>459790.08</v>
      </c>
      <c r="E50" s="55" t="n">
        <v>459790.08</v>
      </c>
      <c r="F50" s="48" t="n">
        <f aca="false">E50/D50</f>
        <v>1</v>
      </c>
      <c r="G50" s="47" t="n">
        <v>0</v>
      </c>
      <c r="H50" s="47" t="n">
        <v>0</v>
      </c>
      <c r="I50" s="48" t="n">
        <v>0</v>
      </c>
      <c r="J50" s="47" t="n">
        <v>0</v>
      </c>
      <c r="K50" s="47" t="n">
        <v>0</v>
      </c>
      <c r="L50" s="48" t="n">
        <v>0</v>
      </c>
      <c r="M50" s="47" t="n">
        <v>0</v>
      </c>
      <c r="N50" s="47" t="n">
        <v>0</v>
      </c>
      <c r="O50" s="48" t="n">
        <v>0</v>
      </c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6"/>
      <c r="ALI50" s="6"/>
      <c r="ALJ50" s="6"/>
      <c r="ALK50" s="6"/>
      <c r="ALL50" s="6"/>
    </row>
    <row r="51" s="2" customFormat="true" ht="147" hidden="false" customHeight="false" outlineLevel="0" collapsed="false">
      <c r="A51" s="45" t="s">
        <v>96</v>
      </c>
      <c r="B51" s="52" t="s">
        <v>97</v>
      </c>
      <c r="C51" s="53" t="n">
        <v>66727.5</v>
      </c>
      <c r="D51" s="54" t="n">
        <v>55732.21</v>
      </c>
      <c r="E51" s="55" t="n">
        <v>55732.21</v>
      </c>
      <c r="F51" s="48" t="n">
        <f aca="false">E51/D51</f>
        <v>1</v>
      </c>
      <c r="G51" s="47" t="n">
        <v>0</v>
      </c>
      <c r="H51" s="47" t="n">
        <v>0</v>
      </c>
      <c r="I51" s="48" t="n">
        <v>0</v>
      </c>
      <c r="J51" s="47" t="n">
        <v>0</v>
      </c>
      <c r="K51" s="47" t="n">
        <v>0</v>
      </c>
      <c r="L51" s="48" t="n">
        <v>0</v>
      </c>
      <c r="M51" s="47" t="n">
        <v>0</v>
      </c>
      <c r="N51" s="47" t="n">
        <v>0</v>
      </c>
      <c r="O51" s="48" t="n">
        <v>0</v>
      </c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6"/>
      <c r="ALI51" s="6"/>
      <c r="ALJ51" s="6"/>
      <c r="ALK51" s="6"/>
      <c r="ALL51" s="6"/>
    </row>
    <row r="52" s="44" customFormat="true" ht="46.25" hidden="false" customHeight="false" outlineLevel="0" collapsed="false">
      <c r="A52" s="40" t="n">
        <v>3</v>
      </c>
      <c r="B52" s="41" t="s">
        <v>98</v>
      </c>
      <c r="C52" s="49" t="n">
        <f aca="false">C53+C54+C56+C55</f>
        <v>885586.499988</v>
      </c>
      <c r="D52" s="49" t="n">
        <f aca="false">D53+D54+D56+D55</f>
        <v>323046.1</v>
      </c>
      <c r="E52" s="49" t="n">
        <f aca="false">E53+E54+E56+E55</f>
        <v>323032.9</v>
      </c>
      <c r="F52" s="43" t="n">
        <f aca="false">E52/D52</f>
        <v>0.999959138958805</v>
      </c>
      <c r="G52" s="49" t="n">
        <f aca="false">G53+G54+G56+G55</f>
        <v>57628.009502</v>
      </c>
      <c r="H52" s="49" t="n">
        <f aca="false">H53+H54+H56+H55</f>
        <v>16066.0939</v>
      </c>
      <c r="I52" s="43" t="n">
        <f aca="false">H52/G52</f>
        <v>0.278789672571329</v>
      </c>
      <c r="J52" s="49" t="n">
        <f aca="false">J53+J54+J56+J55</f>
        <v>0</v>
      </c>
      <c r="K52" s="49" t="n">
        <f aca="false">K53+K54+K56+K55</f>
        <v>0</v>
      </c>
      <c r="L52" s="43" t="n">
        <v>0</v>
      </c>
      <c r="M52" s="49" t="n">
        <f aca="false">M53+M54+M56+M55</f>
        <v>0</v>
      </c>
      <c r="N52" s="49" t="n">
        <f aca="false">N53+N54+N56+N55</f>
        <v>0</v>
      </c>
      <c r="O52" s="43" t="n">
        <v>0</v>
      </c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6"/>
      <c r="ALI52" s="6"/>
      <c r="ALJ52" s="6"/>
      <c r="ALK52" s="6"/>
      <c r="ALL52" s="6"/>
    </row>
    <row r="53" s="2" customFormat="true" ht="79.85" hidden="false" customHeight="false" outlineLevel="0" collapsed="false">
      <c r="A53" s="45" t="s">
        <v>99</v>
      </c>
      <c r="B53" s="56" t="s">
        <v>100</v>
      </c>
      <c r="C53" s="47" t="n">
        <v>311188.799997</v>
      </c>
      <c r="D53" s="47" t="n">
        <v>121053.1</v>
      </c>
      <c r="E53" s="47" t="n">
        <v>121039.9</v>
      </c>
      <c r="F53" s="48" t="n">
        <f aca="false">E53/D53</f>
        <v>0.999890956943688</v>
      </c>
      <c r="G53" s="47" t="n">
        <v>34803.349283</v>
      </c>
      <c r="H53" s="57" t="n">
        <f aca="false">9784063.89999999/1000</f>
        <v>9784.06389999999</v>
      </c>
      <c r="I53" s="48" t="n">
        <f aca="false">H53/G53</f>
        <v>0.281124205042504</v>
      </c>
      <c r="J53" s="47" t="n">
        <v>0</v>
      </c>
      <c r="K53" s="47" t="n">
        <v>0</v>
      </c>
      <c r="L53" s="48" t="n">
        <v>0</v>
      </c>
      <c r="M53" s="47" t="n">
        <v>0</v>
      </c>
      <c r="N53" s="47" t="n">
        <v>0</v>
      </c>
      <c r="O53" s="48" t="n">
        <v>0</v>
      </c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6"/>
      <c r="ALI53" s="6"/>
      <c r="ALJ53" s="6"/>
      <c r="ALK53" s="6"/>
      <c r="ALL53" s="6"/>
    </row>
    <row r="54" s="2" customFormat="true" ht="57.45" hidden="false" customHeight="false" outlineLevel="0" collapsed="false">
      <c r="A54" s="45" t="s">
        <v>101</v>
      </c>
      <c r="B54" s="56" t="s">
        <v>102</v>
      </c>
      <c r="C54" s="47" t="n">
        <v>191979.599991</v>
      </c>
      <c r="D54" s="47" t="n">
        <v>123046.6</v>
      </c>
      <c r="E54" s="47" t="n">
        <v>123046.6</v>
      </c>
      <c r="F54" s="48" t="n">
        <f aca="false">E54/D54</f>
        <v>1</v>
      </c>
      <c r="G54" s="47" t="n">
        <v>1939.187879</v>
      </c>
      <c r="H54" s="57" t="n">
        <v>1242.9</v>
      </c>
      <c r="I54" s="48" t="n">
        <f aca="false">H54/G54</f>
        <v>0.640938412136187</v>
      </c>
      <c r="J54" s="47" t="n">
        <v>0</v>
      </c>
      <c r="K54" s="47" t="n">
        <v>0</v>
      </c>
      <c r="L54" s="48" t="n">
        <v>0</v>
      </c>
      <c r="M54" s="47" t="n">
        <v>0</v>
      </c>
      <c r="N54" s="47" t="n">
        <v>0</v>
      </c>
      <c r="O54" s="48" t="n">
        <v>0</v>
      </c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6"/>
      <c r="ALI54" s="6"/>
      <c r="ALJ54" s="6"/>
      <c r="ALK54" s="6"/>
      <c r="ALL54" s="6"/>
    </row>
    <row r="55" s="2" customFormat="true" ht="46.25" hidden="false" customHeight="false" outlineLevel="0" collapsed="false">
      <c r="A55" s="45" t="s">
        <v>103</v>
      </c>
      <c r="B55" s="56" t="s">
        <v>104</v>
      </c>
      <c r="C55" s="58" t="n">
        <f aca="false">65593100/1000</f>
        <v>65593.1</v>
      </c>
      <c r="D55" s="58" t="n">
        <v>0</v>
      </c>
      <c r="E55" s="58" t="n">
        <v>0</v>
      </c>
      <c r="F55" s="48" t="n">
        <f aca="false">E55/C55</f>
        <v>0</v>
      </c>
      <c r="G55" s="58" t="n">
        <v>662.6</v>
      </c>
      <c r="H55" s="58" t="n">
        <v>0</v>
      </c>
      <c r="I55" s="48" t="n">
        <f aca="false">H55/G55</f>
        <v>0</v>
      </c>
      <c r="J55" s="47" t="n">
        <v>0</v>
      </c>
      <c r="K55" s="47" t="n">
        <v>0</v>
      </c>
      <c r="L55" s="48" t="n">
        <v>0</v>
      </c>
      <c r="M55" s="47" t="n">
        <v>0</v>
      </c>
      <c r="N55" s="47" t="n">
        <v>0</v>
      </c>
      <c r="O55" s="48" t="n">
        <v>0</v>
      </c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6"/>
      <c r="ALI55" s="6"/>
      <c r="ALJ55" s="6"/>
      <c r="ALK55" s="6"/>
      <c r="ALL55" s="6"/>
    </row>
    <row r="56" s="2" customFormat="true" ht="57.45" hidden="false" customHeight="false" outlineLevel="0" collapsed="false">
      <c r="A56" s="45" t="s">
        <v>105</v>
      </c>
      <c r="B56" s="59" t="s">
        <v>106</v>
      </c>
      <c r="C56" s="47" t="n">
        <v>316825</v>
      </c>
      <c r="D56" s="47" t="n">
        <v>78946.4</v>
      </c>
      <c r="E56" s="47" t="n">
        <v>78946.4</v>
      </c>
      <c r="F56" s="48" t="n">
        <f aca="false">E56/D56</f>
        <v>1</v>
      </c>
      <c r="G56" s="47" t="n">
        <v>20222.87234</v>
      </c>
      <c r="H56" s="60" t="n">
        <v>5039.13</v>
      </c>
      <c r="I56" s="48" t="n">
        <f aca="false">H56/G56</f>
        <v>0.249179736452809</v>
      </c>
      <c r="J56" s="47" t="n">
        <v>0</v>
      </c>
      <c r="K56" s="47" t="n">
        <v>0</v>
      </c>
      <c r="L56" s="48" t="n">
        <v>0</v>
      </c>
      <c r="M56" s="47" t="n">
        <v>0</v>
      </c>
      <c r="N56" s="47" t="n">
        <v>0</v>
      </c>
      <c r="O56" s="48" t="n">
        <v>0</v>
      </c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6"/>
      <c r="ALI56" s="6"/>
      <c r="ALJ56" s="6"/>
      <c r="ALK56" s="6"/>
      <c r="ALL56" s="6"/>
    </row>
    <row r="57" s="44" customFormat="true" ht="57.45" hidden="false" customHeight="false" outlineLevel="0" collapsed="false">
      <c r="A57" s="40" t="n">
        <v>4</v>
      </c>
      <c r="B57" s="41" t="s">
        <v>107</v>
      </c>
      <c r="C57" s="42" t="n">
        <f aca="false">C58</f>
        <v>2068</v>
      </c>
      <c r="D57" s="42" t="n">
        <f aca="false">D58</f>
        <v>300.8</v>
      </c>
      <c r="E57" s="42" t="n">
        <f aca="false">E58</f>
        <v>300.8</v>
      </c>
      <c r="F57" s="43" t="n">
        <f aca="false">E57/D57</f>
        <v>1</v>
      </c>
      <c r="G57" s="42" t="n">
        <f aca="false">G58</f>
        <v>132</v>
      </c>
      <c r="H57" s="42" t="n">
        <f aca="false">H58</f>
        <v>19.2</v>
      </c>
      <c r="I57" s="43" t="n">
        <f aca="false">H57/G57</f>
        <v>0.145454545454545</v>
      </c>
      <c r="J57" s="42" t="n">
        <f aca="false">J58</f>
        <v>0</v>
      </c>
      <c r="K57" s="42" t="n">
        <f aca="false">K58</f>
        <v>0</v>
      </c>
      <c r="L57" s="43" t="n">
        <v>0</v>
      </c>
      <c r="M57" s="42" t="n">
        <f aca="false">M58</f>
        <v>0</v>
      </c>
      <c r="N57" s="42" t="n">
        <f aca="false">N58</f>
        <v>0</v>
      </c>
      <c r="O57" s="43" t="n">
        <v>0</v>
      </c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6"/>
      <c r="ALI57" s="6"/>
      <c r="ALJ57" s="6"/>
      <c r="ALK57" s="6"/>
      <c r="ALL57" s="6"/>
    </row>
    <row r="58" s="2" customFormat="true" ht="91" hidden="false" customHeight="false" outlineLevel="0" collapsed="false">
      <c r="A58" s="45" t="s">
        <v>108</v>
      </c>
      <c r="B58" s="59" t="s">
        <v>109</v>
      </c>
      <c r="C58" s="47" t="n">
        <v>2068</v>
      </c>
      <c r="D58" s="57" t="n">
        <v>300.8</v>
      </c>
      <c r="E58" s="57" t="n">
        <v>300.8</v>
      </c>
      <c r="F58" s="48" t="n">
        <f aca="false">E58/D58</f>
        <v>1</v>
      </c>
      <c r="G58" s="47" t="n">
        <v>132</v>
      </c>
      <c r="H58" s="57" t="n">
        <v>19.2</v>
      </c>
      <c r="I58" s="48" t="n">
        <f aca="false">H58/G58</f>
        <v>0.145454545454545</v>
      </c>
      <c r="J58" s="47" t="n">
        <v>0</v>
      </c>
      <c r="K58" s="47" t="n">
        <v>0</v>
      </c>
      <c r="L58" s="48" t="n">
        <v>0</v>
      </c>
      <c r="M58" s="47" t="n">
        <v>0</v>
      </c>
      <c r="N58" s="47" t="n">
        <v>0</v>
      </c>
      <c r="O58" s="48" t="n">
        <v>0</v>
      </c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6"/>
      <c r="ALI58" s="6"/>
      <c r="ALJ58" s="6"/>
      <c r="ALK58" s="6"/>
      <c r="ALL58" s="6"/>
    </row>
    <row r="59" s="44" customFormat="true" ht="79.85" hidden="false" customHeight="false" outlineLevel="0" collapsed="false">
      <c r="A59" s="40" t="n">
        <v>5</v>
      </c>
      <c r="B59" s="41" t="s">
        <v>110</v>
      </c>
      <c r="C59" s="42" t="n">
        <f aca="false">C60+C68+C69+C66+C65+C64+C67+C70</f>
        <v>1203855.139084</v>
      </c>
      <c r="D59" s="42" t="n">
        <f aca="false">D60+D68+D69+D66+D65+D64+D67+D70</f>
        <v>470853.12102</v>
      </c>
      <c r="E59" s="42" t="n">
        <f aca="false">E60+E68+E69+E66+E65+E64+E67+E70</f>
        <v>470853.12102</v>
      </c>
      <c r="F59" s="43" t="n">
        <f aca="false">E59/D59</f>
        <v>1</v>
      </c>
      <c r="G59" s="42" t="n">
        <f aca="false">G60+G68+G69+G66+G65+G64+G67+G70</f>
        <v>111772.210536</v>
      </c>
      <c r="H59" s="42" t="n">
        <f aca="false">H60+H68+H69+H66+H65+H64+H67+H70</f>
        <v>62619.30941</v>
      </c>
      <c r="I59" s="43" t="n">
        <f aca="false">H59/G59</f>
        <v>0.56024041315557</v>
      </c>
      <c r="J59" s="42" t="n">
        <f aca="false">J60+J68+J69+J66+J65+J64+J67+J70</f>
        <v>63844.89975</v>
      </c>
      <c r="K59" s="42" t="n">
        <f aca="false">K60+K68+K69+K66+K65+K64+K67+K70</f>
        <v>25561.57885</v>
      </c>
      <c r="L59" s="43" t="n">
        <f aca="false">K59/J59</f>
        <v>0.400369942628033</v>
      </c>
      <c r="M59" s="42" t="n">
        <f aca="false">M60+M68+M69+M66+M65+M64+M67+M70</f>
        <v>3461.32</v>
      </c>
      <c r="N59" s="42" t="n">
        <f aca="false">N60+N68+N69+N66+N65+N64+N67+N70</f>
        <v>823.65562</v>
      </c>
      <c r="O59" s="43" t="n">
        <f aca="false">N59/M59</f>
        <v>0.237959974807299</v>
      </c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6"/>
      <c r="ALI59" s="6"/>
      <c r="ALJ59" s="6"/>
      <c r="ALK59" s="6"/>
      <c r="ALL59" s="6"/>
    </row>
    <row r="60" s="2" customFormat="true" ht="79.85" hidden="false" customHeight="false" outlineLevel="0" collapsed="false">
      <c r="A60" s="61" t="s">
        <v>111</v>
      </c>
      <c r="B60" s="46" t="s">
        <v>112</v>
      </c>
      <c r="C60" s="47" t="n">
        <f aca="false">C62+C63</f>
        <v>243474.4034</v>
      </c>
      <c r="D60" s="47" t="n">
        <f aca="false">D62+D63</f>
        <v>217757.2934</v>
      </c>
      <c r="E60" s="47" t="n">
        <f aca="false">E62+E63</f>
        <v>217757.2934</v>
      </c>
      <c r="F60" s="48" t="n">
        <f aca="false">E60/D60</f>
        <v>1</v>
      </c>
      <c r="G60" s="47" t="n">
        <f aca="false">G62+G63</f>
        <v>52915.21</v>
      </c>
      <c r="H60" s="47" t="n">
        <f aca="false">H62+H63</f>
        <v>14262.94647</v>
      </c>
      <c r="I60" s="48" t="n">
        <f aca="false">H60/G60</f>
        <v>0.269543416155771</v>
      </c>
      <c r="J60" s="47" t="n">
        <f aca="false">J62+J63</f>
        <v>1457.16388</v>
      </c>
      <c r="K60" s="47" t="n">
        <f aca="false">K62+K63</f>
        <v>806.97</v>
      </c>
      <c r="L60" s="48" t="n">
        <f aca="false">K60/J60</f>
        <v>0.553794951326957</v>
      </c>
      <c r="M60" s="47" t="n">
        <v>0</v>
      </c>
      <c r="N60" s="47" t="n">
        <v>0</v>
      </c>
      <c r="O60" s="48" t="n">
        <v>0</v>
      </c>
      <c r="P60" s="62"/>
      <c r="Q60" s="63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6"/>
      <c r="ALI60" s="6"/>
      <c r="ALJ60" s="6"/>
      <c r="ALK60" s="6"/>
      <c r="ALL60" s="6"/>
    </row>
    <row r="61" s="2" customFormat="true" ht="17.35" hidden="false" customHeight="false" outlineLevel="0" collapsed="false">
      <c r="A61" s="61"/>
      <c r="B61" s="64" t="s">
        <v>113</v>
      </c>
      <c r="C61" s="65"/>
      <c r="D61" s="65"/>
      <c r="E61" s="65"/>
      <c r="F61" s="66"/>
      <c r="G61" s="65"/>
      <c r="H61" s="65"/>
      <c r="I61" s="66"/>
      <c r="J61" s="47"/>
      <c r="K61" s="47"/>
      <c r="L61" s="48"/>
      <c r="M61" s="47"/>
      <c r="N61" s="47"/>
      <c r="O61" s="48"/>
      <c r="P61" s="62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6"/>
      <c r="ALI61" s="6"/>
      <c r="ALJ61" s="6"/>
      <c r="ALK61" s="6"/>
      <c r="ALL61" s="6"/>
    </row>
    <row r="62" s="2" customFormat="true" ht="23.85" hidden="false" customHeight="false" outlineLevel="0" collapsed="false">
      <c r="A62" s="61"/>
      <c r="B62" s="64" t="s">
        <v>114</v>
      </c>
      <c r="C62" s="67" t="n">
        <v>91344.05</v>
      </c>
      <c r="D62" s="67" t="n">
        <v>65626.94</v>
      </c>
      <c r="E62" s="67" t="n">
        <v>65626.94</v>
      </c>
      <c r="F62" s="48" t="n">
        <f aca="false">E62/D62</f>
        <v>1</v>
      </c>
      <c r="G62" s="67" t="n">
        <v>19852.14</v>
      </c>
      <c r="H62" s="67" t="n">
        <v>14262.95</v>
      </c>
      <c r="I62" s="48" t="n">
        <f aca="false">H62/G62</f>
        <v>0.718459067888903</v>
      </c>
      <c r="J62" s="67" t="n">
        <v>1123.19388</v>
      </c>
      <c r="K62" s="67" t="n">
        <v>806.97</v>
      </c>
      <c r="L62" s="48" t="n">
        <f aca="false">K62/J62</f>
        <v>0.7184601112677</v>
      </c>
      <c r="M62" s="67" t="n">
        <v>0</v>
      </c>
      <c r="N62" s="67" t="n">
        <v>0</v>
      </c>
      <c r="O62" s="48" t="n">
        <v>0</v>
      </c>
      <c r="P62" s="62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6"/>
      <c r="ALI62" s="6"/>
      <c r="ALJ62" s="6"/>
      <c r="ALK62" s="6"/>
      <c r="ALL62" s="6"/>
    </row>
    <row r="63" s="2" customFormat="true" ht="17.35" hidden="false" customHeight="false" outlineLevel="0" collapsed="false">
      <c r="A63" s="61"/>
      <c r="B63" s="64" t="s">
        <v>115</v>
      </c>
      <c r="C63" s="67" t="n">
        <v>152130.3534</v>
      </c>
      <c r="D63" s="67" t="n">
        <v>152130.3534</v>
      </c>
      <c r="E63" s="67" t="n">
        <v>152130.3534</v>
      </c>
      <c r="F63" s="48" t="n">
        <f aca="false">E63/D63</f>
        <v>1</v>
      </c>
      <c r="G63" s="67" t="n">
        <v>33063.07</v>
      </c>
      <c r="H63" s="67" t="n">
        <v>-0.00352999999995518</v>
      </c>
      <c r="I63" s="48" t="n">
        <f aca="false">H63/G63</f>
        <v>-1.06765645173155E-007</v>
      </c>
      <c r="J63" s="67" t="n">
        <v>333.97</v>
      </c>
      <c r="K63" s="67" t="n">
        <v>0</v>
      </c>
      <c r="L63" s="48" t="n">
        <f aca="false">K63/J63</f>
        <v>0</v>
      </c>
      <c r="M63" s="67" t="n">
        <v>0</v>
      </c>
      <c r="N63" s="67" t="n">
        <v>0</v>
      </c>
      <c r="O63" s="48" t="n">
        <v>0</v>
      </c>
      <c r="P63" s="62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6"/>
      <c r="ALI63" s="6"/>
      <c r="ALJ63" s="6"/>
      <c r="ALK63" s="6"/>
      <c r="ALL63" s="6"/>
    </row>
    <row r="64" s="2" customFormat="true" ht="68.65" hidden="false" customHeight="false" outlineLevel="0" collapsed="false">
      <c r="A64" s="45" t="s">
        <v>116</v>
      </c>
      <c r="B64" s="46" t="s">
        <v>117</v>
      </c>
      <c r="C64" s="47" t="n">
        <v>140693.63568</v>
      </c>
      <c r="D64" s="47" t="n">
        <v>31341.4849</v>
      </c>
      <c r="E64" s="47" t="n">
        <f aca="false">D64</f>
        <v>31341.4849</v>
      </c>
      <c r="F64" s="48" t="n">
        <f aca="false">E64/D64</f>
        <v>1</v>
      </c>
      <c r="G64" s="47" t="n">
        <v>1421.14784</v>
      </c>
      <c r="H64" s="47" t="n">
        <v>8.74691</v>
      </c>
      <c r="I64" s="48" t="n">
        <f aca="false">H64/G64*100</f>
        <v>0.615482059910108</v>
      </c>
      <c r="J64" s="47" t="n">
        <v>1435.50286</v>
      </c>
      <c r="K64" s="47" t="n">
        <v>529.39624</v>
      </c>
      <c r="L64" s="48" t="n">
        <f aca="false">K64/J64</f>
        <v>0.368788007848344</v>
      </c>
      <c r="M64" s="47" t="n">
        <v>0</v>
      </c>
      <c r="N64" s="47" t="n">
        <v>0</v>
      </c>
      <c r="O64" s="48" t="n">
        <v>0</v>
      </c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6"/>
      <c r="ALI64" s="6"/>
      <c r="ALJ64" s="6"/>
      <c r="ALK64" s="6"/>
      <c r="ALL64" s="6"/>
    </row>
    <row r="65" s="2" customFormat="true" ht="57.45" hidden="false" customHeight="false" outlineLevel="0" collapsed="false">
      <c r="A65" s="45" t="s">
        <v>118</v>
      </c>
      <c r="B65" s="46" t="s">
        <v>119</v>
      </c>
      <c r="C65" s="47" t="n">
        <v>281323</v>
      </c>
      <c r="D65" s="47" t="n">
        <v>32712.19509</v>
      </c>
      <c r="E65" s="47" t="n">
        <f aca="false">D65</f>
        <v>32712.19509</v>
      </c>
      <c r="F65" s="48" t="n">
        <f aca="false">E65/D65</f>
        <v>1</v>
      </c>
      <c r="G65" s="47" t="n">
        <v>2841.16787</v>
      </c>
      <c r="H65" s="47" t="n">
        <v>330.51303</v>
      </c>
      <c r="I65" s="48" t="n">
        <f aca="false">H65/G65</f>
        <v>0.116329990033289</v>
      </c>
      <c r="J65" s="47" t="n">
        <v>2870.34616</v>
      </c>
      <c r="K65" s="47" t="n">
        <v>333.76488</v>
      </c>
      <c r="L65" s="48" t="n">
        <f aca="false">K65/J65</f>
        <v>0.116280358324447</v>
      </c>
      <c r="M65" s="47" t="n">
        <v>0</v>
      </c>
      <c r="N65" s="47" t="n">
        <v>0</v>
      </c>
      <c r="O65" s="48" t="n">
        <v>0</v>
      </c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6"/>
      <c r="ALI65" s="6"/>
      <c r="ALJ65" s="6"/>
      <c r="ALK65" s="6"/>
      <c r="ALL65" s="6"/>
    </row>
    <row r="66" s="2" customFormat="true" ht="57.45" hidden="false" customHeight="false" outlineLevel="0" collapsed="false">
      <c r="A66" s="45" t="s">
        <v>120</v>
      </c>
      <c r="B66" s="46" t="s">
        <v>121</v>
      </c>
      <c r="C66" s="47" t="n">
        <v>284881.2</v>
      </c>
      <c r="D66" s="47" t="n">
        <v>60848.25567</v>
      </c>
      <c r="E66" s="47" t="n">
        <f aca="false">D66</f>
        <v>60848.25567</v>
      </c>
      <c r="F66" s="48" t="n">
        <f aca="false">E66/D66</f>
        <v>1</v>
      </c>
      <c r="G66" s="47" t="n">
        <v>2877.59</v>
      </c>
      <c r="H66" s="47" t="n">
        <v>614.6293</v>
      </c>
      <c r="I66" s="48" t="n">
        <f aca="false">H66/G66</f>
        <v>0.213591686098437</v>
      </c>
      <c r="J66" s="47" t="n">
        <v>4419.41365</v>
      </c>
      <c r="K66" s="47" t="n">
        <v>966.36581</v>
      </c>
      <c r="L66" s="48" t="n">
        <f aca="false">K66/J66</f>
        <v>0.218663806226874</v>
      </c>
      <c r="M66" s="47" t="n">
        <v>3461.32</v>
      </c>
      <c r="N66" s="47" t="n">
        <v>823.65562</v>
      </c>
      <c r="O66" s="48" t="n">
        <f aca="false">N66/M66</f>
        <v>0.237959974807299</v>
      </c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6"/>
      <c r="ALI66" s="6"/>
      <c r="ALJ66" s="6"/>
      <c r="ALK66" s="6"/>
      <c r="ALL66" s="6"/>
    </row>
    <row r="67" s="2" customFormat="true" ht="91" hidden="false" customHeight="false" outlineLevel="0" collapsed="false">
      <c r="A67" s="45" t="s">
        <v>122</v>
      </c>
      <c r="B67" s="46" t="s">
        <v>123</v>
      </c>
      <c r="C67" s="47" t="n">
        <v>144768</v>
      </c>
      <c r="D67" s="47" t="n">
        <v>19678.63643</v>
      </c>
      <c r="E67" s="47" t="n">
        <f aca="false">D67</f>
        <v>19678.63643</v>
      </c>
      <c r="F67" s="48" t="n">
        <f aca="false">E67/D67</f>
        <v>1</v>
      </c>
      <c r="G67" s="47" t="n">
        <v>1462.3</v>
      </c>
      <c r="H67" s="47" t="n">
        <v>198.7737</v>
      </c>
      <c r="I67" s="48" t="n">
        <f aca="false">H67/G67</f>
        <v>0.135932230048554</v>
      </c>
      <c r="J67" s="47" t="n">
        <v>30646.93</v>
      </c>
      <c r="K67" s="47" t="n">
        <v>200.78192</v>
      </c>
      <c r="L67" s="48" t="n">
        <f aca="false">K67/J67</f>
        <v>0.00655145295140492</v>
      </c>
      <c r="M67" s="47" t="n">
        <v>0</v>
      </c>
      <c r="N67" s="47" t="n">
        <v>0</v>
      </c>
      <c r="O67" s="48" t="n">
        <v>0</v>
      </c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6"/>
      <c r="ALI67" s="6"/>
      <c r="ALJ67" s="6"/>
      <c r="ALK67" s="6"/>
      <c r="ALL67" s="6"/>
    </row>
    <row r="68" s="2" customFormat="true" ht="46.25" hidden="false" customHeight="false" outlineLevel="0" collapsed="false">
      <c r="A68" s="45" t="s">
        <v>124</v>
      </c>
      <c r="B68" s="68" t="s">
        <v>125</v>
      </c>
      <c r="C68" s="47" t="n">
        <v>1809.700004</v>
      </c>
      <c r="D68" s="57" t="n">
        <v>1809</v>
      </c>
      <c r="E68" s="57" t="n">
        <v>1809</v>
      </c>
      <c r="F68" s="48" t="n">
        <f aca="false">E68/C68</f>
        <v>0.999613193347819</v>
      </c>
      <c r="G68" s="47" t="n">
        <v>2898.294826</v>
      </c>
      <c r="H68" s="57" t="n">
        <v>376.3</v>
      </c>
      <c r="I68" s="48" t="n">
        <f aca="false">H68/G68</f>
        <v>0.129834962483558</v>
      </c>
      <c r="J68" s="47" t="n">
        <v>0</v>
      </c>
      <c r="K68" s="47" t="n">
        <v>0</v>
      </c>
      <c r="L68" s="48" t="n">
        <v>0</v>
      </c>
      <c r="M68" s="47" t="n">
        <v>0</v>
      </c>
      <c r="N68" s="47" t="n">
        <v>0</v>
      </c>
      <c r="O68" s="48" t="n">
        <v>0</v>
      </c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6"/>
      <c r="ALI68" s="6"/>
      <c r="ALJ68" s="6"/>
      <c r="ALK68" s="6"/>
      <c r="ALL68" s="6"/>
    </row>
    <row r="69" s="2" customFormat="true" ht="23.85" hidden="false" customHeight="false" outlineLevel="0" collapsed="false">
      <c r="A69" s="45" t="s">
        <v>126</v>
      </c>
      <c r="B69" s="68" t="s">
        <v>127</v>
      </c>
      <c r="C69" s="69" t="n">
        <v>15615.6</v>
      </c>
      <c r="D69" s="69" t="n">
        <v>15416.65553</v>
      </c>
      <c r="E69" s="69" t="n">
        <v>15416.65553</v>
      </c>
      <c r="F69" s="70" t="n">
        <f aca="false">E69/C69</f>
        <v>0.987259889469505</v>
      </c>
      <c r="G69" s="69" t="n">
        <v>41529.5</v>
      </c>
      <c r="H69" s="69" t="n">
        <v>41000.4</v>
      </c>
      <c r="I69" s="71" t="n">
        <f aca="false">H69/G69</f>
        <v>0.987259658796759</v>
      </c>
      <c r="J69" s="47" t="n">
        <v>23015.5432</v>
      </c>
      <c r="K69" s="57" t="n">
        <v>22724.3</v>
      </c>
      <c r="L69" s="48" t="n">
        <f aca="false">K69/J69</f>
        <v>0.987345803769689</v>
      </c>
      <c r="M69" s="47" t="n">
        <v>0</v>
      </c>
      <c r="N69" s="47" t="n">
        <v>0</v>
      </c>
      <c r="O69" s="48" t="n">
        <v>0</v>
      </c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6"/>
      <c r="ALI69" s="6"/>
      <c r="ALJ69" s="6"/>
      <c r="ALK69" s="6"/>
      <c r="ALL69" s="6"/>
    </row>
    <row r="70" s="2" customFormat="true" ht="57.45" hidden="false" customHeight="false" outlineLevel="0" collapsed="false">
      <c r="A70" s="45" t="s">
        <v>128</v>
      </c>
      <c r="B70" s="72" t="s">
        <v>129</v>
      </c>
      <c r="C70" s="47" t="n">
        <v>91289.6</v>
      </c>
      <c r="D70" s="57" t="n">
        <v>91289.6</v>
      </c>
      <c r="E70" s="57" t="n">
        <v>91289.6</v>
      </c>
      <c r="F70" s="48" t="n">
        <f aca="false">E70/D70</f>
        <v>1</v>
      </c>
      <c r="G70" s="47" t="n">
        <v>5827</v>
      </c>
      <c r="H70" s="47" t="n">
        <v>5827</v>
      </c>
      <c r="I70" s="73" t="n">
        <f aca="false">H70/G70</f>
        <v>1</v>
      </c>
      <c r="J70" s="47" t="n">
        <v>0</v>
      </c>
      <c r="K70" s="47" t="n">
        <v>0</v>
      </c>
      <c r="L70" s="48" t="n">
        <v>0</v>
      </c>
      <c r="M70" s="47" t="n">
        <v>0</v>
      </c>
      <c r="N70" s="47" t="n">
        <v>0</v>
      </c>
      <c r="O70" s="48" t="n">
        <v>0</v>
      </c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6"/>
      <c r="ALI70" s="6"/>
      <c r="ALJ70" s="6"/>
      <c r="ALK70" s="6"/>
      <c r="ALL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  <c r="XES70" s="6"/>
      <c r="XET70" s="6"/>
      <c r="XEU70" s="6"/>
      <c r="XEV70" s="6"/>
      <c r="XEW70" s="6"/>
      <c r="XEX70" s="6"/>
      <c r="XEY70" s="6"/>
      <c r="XEZ70" s="6"/>
      <c r="XFA70" s="6"/>
      <c r="XFB70" s="6"/>
      <c r="XFC70" s="6"/>
      <c r="XFD70" s="6"/>
    </row>
    <row r="71" s="2" customFormat="true" ht="46.25" hidden="false" customHeight="false" outlineLevel="0" collapsed="false">
      <c r="A71" s="40" t="n">
        <v>6</v>
      </c>
      <c r="B71" s="41" t="s">
        <v>130</v>
      </c>
      <c r="C71" s="49" t="n">
        <f aca="false">C72</f>
        <v>8010.2</v>
      </c>
      <c r="D71" s="49" t="n">
        <f aca="false">D72</f>
        <v>864.657</v>
      </c>
      <c r="E71" s="49" t="n">
        <f aca="false">E72</f>
        <v>864.657</v>
      </c>
      <c r="F71" s="43" t="n">
        <f aca="false">E71/D71</f>
        <v>1</v>
      </c>
      <c r="G71" s="49" t="n">
        <f aca="false">G72</f>
        <v>511.29</v>
      </c>
      <c r="H71" s="49" t="n">
        <f aca="false">H72</f>
        <v>55.19</v>
      </c>
      <c r="I71" s="43" t="n">
        <f aca="false">(H71/G71)</f>
        <v>0.10794265485341</v>
      </c>
      <c r="J71" s="49" t="n">
        <f aca="false">J72</f>
        <v>226.798</v>
      </c>
      <c r="K71" s="49" t="n">
        <f aca="false">K72</f>
        <v>23.123</v>
      </c>
      <c r="L71" s="43" t="n">
        <f aca="false">(K71/J71)</f>
        <v>0.101954161853279</v>
      </c>
      <c r="M71" s="49" t="n">
        <f aca="false">M72</f>
        <v>0</v>
      </c>
      <c r="N71" s="49" t="n">
        <f aca="false">N72</f>
        <v>0</v>
      </c>
      <c r="O71" s="43" t="n">
        <v>0</v>
      </c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6"/>
      <c r="ALI71" s="6"/>
      <c r="ALJ71" s="6"/>
      <c r="ALK71" s="6"/>
      <c r="ALL71" s="6"/>
    </row>
    <row r="72" s="2" customFormat="true" ht="46.25" hidden="false" customHeight="false" outlineLevel="0" collapsed="false">
      <c r="A72" s="45" t="s">
        <v>131</v>
      </c>
      <c r="B72" s="68" t="s">
        <v>132</v>
      </c>
      <c r="C72" s="47" t="n">
        <v>8010.2</v>
      </c>
      <c r="D72" s="57" t="n">
        <v>864.657</v>
      </c>
      <c r="E72" s="57" t="n">
        <v>864.657</v>
      </c>
      <c r="F72" s="48" t="n">
        <f aca="false">E72/D72</f>
        <v>1</v>
      </c>
      <c r="G72" s="47" t="n">
        <v>511.29</v>
      </c>
      <c r="H72" s="47" t="n">
        <v>55.19</v>
      </c>
      <c r="I72" s="73" t="n">
        <f aca="false">H72/G72</f>
        <v>0.10794265485341</v>
      </c>
      <c r="J72" s="47" t="n">
        <v>226.798</v>
      </c>
      <c r="K72" s="47" t="n">
        <v>23.123</v>
      </c>
      <c r="L72" s="48" t="n">
        <f aca="false">K72/J72</f>
        <v>0.101954161853279</v>
      </c>
      <c r="M72" s="47" t="n">
        <v>0</v>
      </c>
      <c r="N72" s="47" t="n">
        <v>0</v>
      </c>
      <c r="O72" s="48" t="n">
        <v>0</v>
      </c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6"/>
      <c r="ALI72" s="6"/>
      <c r="ALJ72" s="6"/>
      <c r="ALK72" s="6"/>
      <c r="ALL72" s="6"/>
    </row>
    <row r="73" s="44" customFormat="true" ht="35.05" hidden="false" customHeight="false" outlineLevel="0" collapsed="false">
      <c r="A73" s="40" t="n">
        <v>7</v>
      </c>
      <c r="B73" s="41" t="s">
        <v>133</v>
      </c>
      <c r="C73" s="42" t="n">
        <f aca="false">C74+C75+C76+C78+C79+C80+C81+C82+C83+C84+C85+C86+C77</f>
        <v>397745.4</v>
      </c>
      <c r="D73" s="42" t="n">
        <f aca="false">D74+D75+D76+D78+D79+D80+D81+D82+D83+D84+D85+D86+D77</f>
        <v>132619.366</v>
      </c>
      <c r="E73" s="42" t="n">
        <f aca="false">E74+E75+E76+E78+E79+E80+E81+E82+E83+E84+E85+E86+E77</f>
        <v>132619.366</v>
      </c>
      <c r="F73" s="43" t="n">
        <f aca="false">E73/D73</f>
        <v>1</v>
      </c>
      <c r="G73" s="42" t="n">
        <f aca="false">G74+G75+G76+G78+G79+G80+G81+G82+G83+G84+G85+G86+G77</f>
        <v>52757.55</v>
      </c>
      <c r="H73" s="42" t="n">
        <f aca="false">H74+H75+H76+H78+H79+H80+H81+H82+H83+H84+H85+H86+H77</f>
        <v>14140.893</v>
      </c>
      <c r="I73" s="43" t="n">
        <f aca="false">H73/G73</f>
        <v>0.26803543758192</v>
      </c>
      <c r="J73" s="42" t="n">
        <f aca="false">J74+J75+J76+J78+J79+J80+J81+J82+J83+J84+J85+J86+J77</f>
        <v>4408.1</v>
      </c>
      <c r="K73" s="42" t="n">
        <f aca="false">K74+K75+K76+K78+K79+K80+K81+K82+K83+K84+K85+K86+K77</f>
        <v>242.75</v>
      </c>
      <c r="L73" s="43" t="n">
        <f aca="false">K73/J73</f>
        <v>0.0550690773802772</v>
      </c>
      <c r="M73" s="42" t="n">
        <f aca="false">M74+M75+M76+M78+M79+M80+M81+M82+M83+M84+M85+M86+M77</f>
        <v>0</v>
      </c>
      <c r="N73" s="42" t="n">
        <f aca="false">N74+N75+N76+N78+N79+N80+N81+N82+N83+N84+N85+N86+N77</f>
        <v>0</v>
      </c>
      <c r="O73" s="43" t="n">
        <v>0</v>
      </c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6"/>
      <c r="ALI73" s="6"/>
      <c r="ALJ73" s="6"/>
      <c r="ALK73" s="6"/>
      <c r="ALL73" s="6"/>
    </row>
    <row r="74" s="2" customFormat="true" ht="35.05" hidden="false" customHeight="false" outlineLevel="0" collapsed="false">
      <c r="A74" s="61" t="s">
        <v>134</v>
      </c>
      <c r="B74" s="74" t="s">
        <v>135</v>
      </c>
      <c r="C74" s="47" t="n">
        <v>600</v>
      </c>
      <c r="D74" s="47" t="n">
        <v>600</v>
      </c>
      <c r="E74" s="47" t="n">
        <v>600</v>
      </c>
      <c r="F74" s="48" t="n">
        <f aca="false">E74/D74</f>
        <v>1</v>
      </c>
      <c r="G74" s="47" t="n">
        <v>6.06</v>
      </c>
      <c r="H74" s="47" t="n">
        <v>6.06</v>
      </c>
      <c r="I74" s="73" t="n">
        <f aca="false">H74/G74</f>
        <v>1</v>
      </c>
      <c r="J74" s="47" t="n">
        <v>6.12</v>
      </c>
      <c r="K74" s="47" t="n">
        <v>6.1</v>
      </c>
      <c r="L74" s="73" t="n">
        <f aca="false">K74/J74</f>
        <v>0.996732026143791</v>
      </c>
      <c r="M74" s="47" t="n">
        <v>0</v>
      </c>
      <c r="N74" s="47" t="n">
        <v>0</v>
      </c>
      <c r="O74" s="48" t="n">
        <v>0</v>
      </c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6"/>
      <c r="ALI74" s="6"/>
      <c r="ALJ74" s="6"/>
      <c r="ALK74" s="6"/>
      <c r="ALL74" s="6"/>
    </row>
    <row r="75" s="2" customFormat="true" ht="46.25" hidden="false" customHeight="false" outlineLevel="0" collapsed="false">
      <c r="A75" s="61" t="s">
        <v>136</v>
      </c>
      <c r="B75" s="74" t="s">
        <v>137</v>
      </c>
      <c r="C75" s="47" t="n">
        <f aca="false">108960.3+19789.2</f>
        <v>128749.5</v>
      </c>
      <c r="D75" s="47" t="n">
        <v>22592</v>
      </c>
      <c r="E75" s="47" t="n">
        <v>22592</v>
      </c>
      <c r="F75" s="48" t="n">
        <f aca="false">E75/D75</f>
        <v>1</v>
      </c>
      <c r="G75" s="47" t="n">
        <f aca="false">6954.91+1263.14</f>
        <v>8218.05</v>
      </c>
      <c r="H75" s="47" t="n">
        <v>1442</v>
      </c>
      <c r="I75" s="73" t="n">
        <f aca="false">H75/G75</f>
        <v>0.175467416236212</v>
      </c>
      <c r="J75" s="47" t="n">
        <f aca="false">1170.86+212.65</f>
        <v>1383.51</v>
      </c>
      <c r="K75" s="47" t="n">
        <v>0</v>
      </c>
      <c r="L75" s="48" t="n">
        <f aca="false">K75/J75</f>
        <v>0</v>
      </c>
      <c r="M75" s="47" t="n">
        <v>0</v>
      </c>
      <c r="N75" s="47" t="n">
        <v>0</v>
      </c>
      <c r="O75" s="48" t="n">
        <v>0</v>
      </c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6"/>
      <c r="ALI75" s="6"/>
      <c r="ALJ75" s="6"/>
      <c r="ALK75" s="6"/>
      <c r="ALL75" s="6"/>
    </row>
    <row r="76" s="2" customFormat="true" ht="46.25" hidden="false" customHeight="false" outlineLevel="0" collapsed="false">
      <c r="A76" s="61" t="s">
        <v>138</v>
      </c>
      <c r="B76" s="74" t="s">
        <v>139</v>
      </c>
      <c r="C76" s="47" t="n">
        <v>53144.2</v>
      </c>
      <c r="D76" s="47" t="n">
        <v>19873.262</v>
      </c>
      <c r="E76" s="47" t="n">
        <v>19873.262</v>
      </c>
      <c r="F76" s="48" t="n">
        <f aca="false">E76/D76</f>
        <v>1</v>
      </c>
      <c r="G76" s="47" t="n">
        <v>3392.19</v>
      </c>
      <c r="H76" s="47" t="n">
        <v>1268.508</v>
      </c>
      <c r="I76" s="48" t="n">
        <f aca="false">H76/G76</f>
        <v>0.373949572400131</v>
      </c>
      <c r="J76" s="47" t="n">
        <v>571.08</v>
      </c>
      <c r="K76" s="47" t="n">
        <v>0</v>
      </c>
      <c r="L76" s="48" t="n">
        <f aca="false">K76/J76</f>
        <v>0</v>
      </c>
      <c r="M76" s="47" t="n">
        <v>0</v>
      </c>
      <c r="N76" s="47" t="n">
        <v>0</v>
      </c>
      <c r="O76" s="48" t="n">
        <v>0</v>
      </c>
      <c r="Q76" s="44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6"/>
      <c r="ALI76" s="6"/>
      <c r="ALJ76" s="6"/>
      <c r="ALK76" s="6"/>
      <c r="ALL76" s="6"/>
    </row>
    <row r="77" s="2" customFormat="true" ht="46.25" hidden="false" customHeight="false" outlineLevel="0" collapsed="false">
      <c r="A77" s="61" t="s">
        <v>140</v>
      </c>
      <c r="B77" s="74" t="s">
        <v>141</v>
      </c>
      <c r="C77" s="47" t="n">
        <v>85500</v>
      </c>
      <c r="D77" s="47" t="n">
        <v>20522.9</v>
      </c>
      <c r="E77" s="47" t="n">
        <v>20522.9</v>
      </c>
      <c r="F77" s="48" t="n">
        <f aca="false">E77/D77</f>
        <v>1</v>
      </c>
      <c r="G77" s="47" t="n">
        <v>5457.45</v>
      </c>
      <c r="H77" s="47" t="n">
        <v>1309.97</v>
      </c>
      <c r="I77" s="48" t="n">
        <f aca="false">H77/G77</f>
        <v>0.240033348908373</v>
      </c>
      <c r="J77" s="47" t="n">
        <v>918.76</v>
      </c>
      <c r="K77" s="47" t="n">
        <v>220.53</v>
      </c>
      <c r="L77" s="48" t="n">
        <f aca="false">K77/J77</f>
        <v>0.240030040489355</v>
      </c>
      <c r="M77" s="47" t="n">
        <v>0</v>
      </c>
      <c r="N77" s="47" t="n">
        <v>0</v>
      </c>
      <c r="O77" s="48" t="n">
        <v>0</v>
      </c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6"/>
      <c r="ALI77" s="6"/>
      <c r="ALJ77" s="6"/>
      <c r="ALK77" s="6"/>
      <c r="ALL77" s="6"/>
    </row>
    <row r="78" s="2" customFormat="true" ht="46.25" hidden="false" customHeight="false" outlineLevel="0" collapsed="false">
      <c r="A78" s="61" t="s">
        <v>142</v>
      </c>
      <c r="B78" s="74" t="s">
        <v>143</v>
      </c>
      <c r="C78" s="47" t="n">
        <v>23427</v>
      </c>
      <c r="D78" s="47" t="n">
        <v>7028.1</v>
      </c>
      <c r="E78" s="47" t="n">
        <v>7028.1</v>
      </c>
      <c r="F78" s="48" t="n">
        <f aca="false">E78/D78</f>
        <v>1</v>
      </c>
      <c r="G78" s="47" t="n">
        <v>236.64</v>
      </c>
      <c r="H78" s="47" t="n">
        <v>70.99</v>
      </c>
      <c r="I78" s="48" t="n">
        <f aca="false">H78/G78</f>
        <v>0.299991548343475</v>
      </c>
      <c r="J78" s="47" t="n">
        <v>0</v>
      </c>
      <c r="K78" s="47" t="n">
        <v>0</v>
      </c>
      <c r="L78" s="48" t="n">
        <v>0</v>
      </c>
      <c r="M78" s="47" t="n">
        <v>0</v>
      </c>
      <c r="N78" s="47" t="n">
        <v>0</v>
      </c>
      <c r="O78" s="48" t="n">
        <v>0</v>
      </c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6"/>
      <c r="ALI78" s="6"/>
      <c r="ALJ78" s="6"/>
      <c r="ALK78" s="6"/>
      <c r="ALL78" s="6"/>
    </row>
    <row r="79" s="2" customFormat="true" ht="46.25" hidden="false" customHeight="false" outlineLevel="0" collapsed="false">
      <c r="A79" s="61" t="s">
        <v>144</v>
      </c>
      <c r="B79" s="74" t="s">
        <v>145</v>
      </c>
      <c r="C79" s="47" t="n">
        <v>10150</v>
      </c>
      <c r="D79" s="47" t="n">
        <v>9589.885</v>
      </c>
      <c r="E79" s="47" t="n">
        <v>9589.885</v>
      </c>
      <c r="F79" s="48" t="n">
        <f aca="false">E79/D79</f>
        <v>1</v>
      </c>
      <c r="G79" s="47" t="n">
        <v>102.53</v>
      </c>
      <c r="H79" s="47" t="n">
        <v>96.868</v>
      </c>
      <c r="I79" s="48" t="n">
        <f aca="false">H79/G79</f>
        <v>0.944777138398517</v>
      </c>
      <c r="J79" s="47" t="n">
        <v>27.55</v>
      </c>
      <c r="K79" s="47" t="n">
        <v>0</v>
      </c>
      <c r="L79" s="48" t="n">
        <f aca="false">K79/J79</f>
        <v>0</v>
      </c>
      <c r="M79" s="47" t="n">
        <v>0</v>
      </c>
      <c r="N79" s="47" t="n">
        <v>0</v>
      </c>
      <c r="O79" s="48" t="n">
        <v>0</v>
      </c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6"/>
      <c r="ALI79" s="6"/>
      <c r="ALJ79" s="6"/>
      <c r="ALK79" s="6"/>
      <c r="ALL79" s="6"/>
    </row>
    <row r="80" s="2" customFormat="true" ht="35.05" hidden="false" customHeight="false" outlineLevel="0" collapsed="false">
      <c r="A80" s="61" t="s">
        <v>146</v>
      </c>
      <c r="B80" s="74" t="s">
        <v>147</v>
      </c>
      <c r="C80" s="47" t="n">
        <v>15840</v>
      </c>
      <c r="D80" s="47" t="n">
        <v>14850</v>
      </c>
      <c r="E80" s="47" t="n">
        <v>14850</v>
      </c>
      <c r="F80" s="48" t="n">
        <f aca="false">E80/D80</f>
        <v>1</v>
      </c>
      <c r="G80" s="47" t="n">
        <v>160</v>
      </c>
      <c r="H80" s="47" t="n">
        <v>150</v>
      </c>
      <c r="I80" s="48" t="n">
        <f aca="false">H80/G80</f>
        <v>0.9375</v>
      </c>
      <c r="J80" s="47" t="n">
        <v>161.62</v>
      </c>
      <c r="K80" s="47" t="n">
        <v>0</v>
      </c>
      <c r="L80" s="48" t="n">
        <v>0</v>
      </c>
      <c r="M80" s="47" t="n">
        <v>0</v>
      </c>
      <c r="N80" s="47" t="n">
        <v>0</v>
      </c>
      <c r="O80" s="48" t="n">
        <v>0</v>
      </c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6"/>
      <c r="ALI80" s="6"/>
      <c r="ALJ80" s="6"/>
      <c r="ALK80" s="6"/>
      <c r="ALL80" s="6"/>
    </row>
    <row r="81" s="2" customFormat="true" ht="46.25" hidden="false" customHeight="false" outlineLevel="0" collapsed="false">
      <c r="A81" s="61" t="s">
        <v>148</v>
      </c>
      <c r="B81" s="74" t="s">
        <v>149</v>
      </c>
      <c r="C81" s="47" t="n">
        <v>39202</v>
      </c>
      <c r="D81" s="47" t="n">
        <v>9779.225</v>
      </c>
      <c r="E81" s="47" t="n">
        <v>9779.225</v>
      </c>
      <c r="F81" s="48" t="n">
        <f aca="false">E81/D81</f>
        <v>1</v>
      </c>
      <c r="G81" s="47" t="n">
        <v>32954.64</v>
      </c>
      <c r="H81" s="47" t="n">
        <v>8220.8</v>
      </c>
      <c r="I81" s="48" t="n">
        <f aca="false">H81/G81</f>
        <v>0.249458042934166</v>
      </c>
      <c r="J81" s="47" t="n">
        <v>0</v>
      </c>
      <c r="K81" s="47" t="n">
        <v>0</v>
      </c>
      <c r="L81" s="48" t="n">
        <v>0</v>
      </c>
      <c r="M81" s="47" t="n">
        <v>0</v>
      </c>
      <c r="N81" s="47" t="n">
        <v>0</v>
      </c>
      <c r="O81" s="48" t="n">
        <v>0</v>
      </c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6"/>
      <c r="ALI81" s="6"/>
      <c r="ALJ81" s="6"/>
      <c r="ALK81" s="6"/>
      <c r="ALL81" s="6"/>
    </row>
    <row r="82" s="2" customFormat="true" ht="46.25" hidden="false" customHeight="false" outlineLevel="0" collapsed="false">
      <c r="A82" s="61" t="s">
        <v>150</v>
      </c>
      <c r="B82" s="74" t="s">
        <v>151</v>
      </c>
      <c r="C82" s="47" t="n">
        <v>7361.4</v>
      </c>
      <c r="D82" s="47" t="n">
        <v>3680.699</v>
      </c>
      <c r="E82" s="47" t="n">
        <v>3680.699</v>
      </c>
      <c r="F82" s="48" t="n">
        <f aca="false">E82/D82</f>
        <v>1</v>
      </c>
      <c r="G82" s="47" t="n">
        <v>74.36</v>
      </c>
      <c r="H82" s="47" t="n">
        <v>37.18</v>
      </c>
      <c r="I82" s="48" t="n">
        <f aca="false">H82/G82</f>
        <v>0.5</v>
      </c>
      <c r="J82" s="47" t="n">
        <v>75.11</v>
      </c>
      <c r="K82" s="47" t="n">
        <v>0</v>
      </c>
      <c r="L82" s="48" t="n">
        <f aca="false">K82/J82</f>
        <v>0</v>
      </c>
      <c r="M82" s="47" t="n">
        <v>0</v>
      </c>
      <c r="N82" s="47" t="n">
        <v>0</v>
      </c>
      <c r="O82" s="48" t="n">
        <v>0</v>
      </c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6"/>
      <c r="ALI82" s="6"/>
      <c r="ALJ82" s="6"/>
      <c r="ALK82" s="6"/>
      <c r="ALL82" s="6"/>
    </row>
    <row r="83" s="2" customFormat="true" ht="46.25" hidden="false" customHeight="false" outlineLevel="0" collapsed="false">
      <c r="A83" s="61" t="s">
        <v>152</v>
      </c>
      <c r="B83" s="74" t="s">
        <v>153</v>
      </c>
      <c r="C83" s="47" t="n">
        <v>1500</v>
      </c>
      <c r="D83" s="47" t="n">
        <v>1500</v>
      </c>
      <c r="E83" s="47" t="n">
        <v>1500</v>
      </c>
      <c r="F83" s="48" t="n">
        <f aca="false">E83/D83</f>
        <v>1</v>
      </c>
      <c r="G83" s="47" t="n">
        <v>95.75</v>
      </c>
      <c r="H83" s="47" t="n">
        <v>95.75</v>
      </c>
      <c r="I83" s="48" t="n">
        <f aca="false">H83/G83</f>
        <v>1</v>
      </c>
      <c r="J83" s="47" t="n">
        <v>16.12</v>
      </c>
      <c r="K83" s="47" t="n">
        <v>16.12</v>
      </c>
      <c r="L83" s="48" t="n">
        <f aca="false">K83/J83</f>
        <v>1</v>
      </c>
      <c r="M83" s="47" t="n">
        <v>0</v>
      </c>
      <c r="N83" s="47" t="n">
        <v>0</v>
      </c>
      <c r="O83" s="48" t="n">
        <v>0</v>
      </c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6"/>
      <c r="ALI83" s="6"/>
      <c r="ALJ83" s="6"/>
      <c r="ALK83" s="6"/>
      <c r="ALL83" s="6"/>
    </row>
    <row r="84" s="2" customFormat="true" ht="79.85" hidden="false" customHeight="false" outlineLevel="0" collapsed="false">
      <c r="A84" s="61" t="s">
        <v>154</v>
      </c>
      <c r="B84" s="59" t="s">
        <v>155</v>
      </c>
      <c r="C84" s="47" t="n">
        <v>18572.3</v>
      </c>
      <c r="D84" s="47" t="n">
        <v>8904.295</v>
      </c>
      <c r="E84" s="47" t="n">
        <v>8904.295</v>
      </c>
      <c r="F84" s="48" t="n">
        <f aca="false">E84/D84</f>
        <v>1</v>
      </c>
      <c r="G84" s="47" t="n">
        <v>1185.47</v>
      </c>
      <c r="H84" s="47" t="n">
        <v>568.359</v>
      </c>
      <c r="I84" s="48" t="n">
        <f aca="false">H84/G84</f>
        <v>0.47943769137979</v>
      </c>
      <c r="J84" s="47" t="n">
        <v>1108.68</v>
      </c>
      <c r="K84" s="47" t="n">
        <v>0</v>
      </c>
      <c r="L84" s="48" t="n">
        <f aca="false">K84/J84</f>
        <v>0</v>
      </c>
      <c r="M84" s="47" t="n">
        <v>0</v>
      </c>
      <c r="N84" s="47" t="n">
        <v>0</v>
      </c>
      <c r="O84" s="48" t="n">
        <v>0</v>
      </c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6"/>
      <c r="ALI84" s="6"/>
      <c r="ALJ84" s="6"/>
      <c r="ALK84" s="6"/>
      <c r="ALL84" s="6"/>
    </row>
    <row r="85" s="2" customFormat="true" ht="57.45" hidden="false" customHeight="false" outlineLevel="0" collapsed="false">
      <c r="A85" s="61" t="s">
        <v>156</v>
      </c>
      <c r="B85" s="59" t="s">
        <v>157</v>
      </c>
      <c r="C85" s="47" t="n">
        <v>8911.3</v>
      </c>
      <c r="D85" s="47" t="n">
        <v>8911.3</v>
      </c>
      <c r="E85" s="47" t="n">
        <v>8911.3</v>
      </c>
      <c r="F85" s="48" t="n">
        <f aca="false">E85/D85</f>
        <v>1</v>
      </c>
      <c r="G85" s="47" t="n">
        <v>568.81</v>
      </c>
      <c r="H85" s="47" t="n">
        <v>568.81</v>
      </c>
      <c r="I85" s="48" t="n">
        <f aca="false">H85/G85</f>
        <v>1</v>
      </c>
      <c r="J85" s="47" t="n">
        <v>0</v>
      </c>
      <c r="K85" s="47" t="n">
        <v>0</v>
      </c>
      <c r="L85" s="48" t="n">
        <v>0</v>
      </c>
      <c r="M85" s="47" t="n">
        <v>0</v>
      </c>
      <c r="N85" s="47" t="n">
        <v>0</v>
      </c>
      <c r="O85" s="48" t="n">
        <v>0</v>
      </c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6"/>
      <c r="ALI85" s="6"/>
      <c r="ALJ85" s="6"/>
      <c r="ALK85" s="6"/>
      <c r="ALL85" s="6"/>
    </row>
    <row r="86" s="2" customFormat="true" ht="68.65" hidden="false" customHeight="false" outlineLevel="0" collapsed="false">
      <c r="A86" s="61" t="s">
        <v>158</v>
      </c>
      <c r="B86" s="59" t="s">
        <v>159</v>
      </c>
      <c r="C86" s="47" t="n">
        <v>4787.7</v>
      </c>
      <c r="D86" s="47" t="n">
        <v>4787.7</v>
      </c>
      <c r="E86" s="47" t="n">
        <v>4787.7</v>
      </c>
      <c r="F86" s="48" t="n">
        <f aca="false">E86/D86</f>
        <v>1</v>
      </c>
      <c r="G86" s="47" t="n">
        <v>305.6</v>
      </c>
      <c r="H86" s="47" t="n">
        <v>305.598</v>
      </c>
      <c r="I86" s="48" t="n">
        <f aca="false">H86/G86</f>
        <v>0.999993455497382</v>
      </c>
      <c r="J86" s="47" t="n">
        <v>139.55</v>
      </c>
      <c r="K86" s="47" t="n">
        <v>0</v>
      </c>
      <c r="L86" s="48" t="n">
        <f aca="false">K86/J86</f>
        <v>0</v>
      </c>
      <c r="M86" s="47" t="n">
        <v>0</v>
      </c>
      <c r="N86" s="47" t="n">
        <v>0</v>
      </c>
      <c r="O86" s="48" t="n">
        <v>0</v>
      </c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6"/>
      <c r="ALI86" s="6"/>
      <c r="ALJ86" s="6"/>
      <c r="ALK86" s="6"/>
      <c r="ALL86" s="6"/>
    </row>
    <row r="87" s="2" customFormat="true" ht="35.05" hidden="false" customHeight="false" outlineLevel="0" collapsed="false">
      <c r="A87" s="40" t="n">
        <v>8</v>
      </c>
      <c r="B87" s="41" t="s">
        <v>160</v>
      </c>
      <c r="C87" s="42" t="n">
        <f aca="false">C88</f>
        <v>30000</v>
      </c>
      <c r="D87" s="42" t="n">
        <f aca="false">D88</f>
        <v>0</v>
      </c>
      <c r="E87" s="42" t="n">
        <f aca="false">E88</f>
        <v>0</v>
      </c>
      <c r="F87" s="43" t="n">
        <v>0</v>
      </c>
      <c r="G87" s="42" t="n">
        <f aca="false">G88</f>
        <v>480.93</v>
      </c>
      <c r="H87" s="42" t="n">
        <f aca="false">H88</f>
        <v>0</v>
      </c>
      <c r="I87" s="43" t="n">
        <v>0</v>
      </c>
      <c r="J87" s="42" t="n">
        <f aca="false">J88</f>
        <v>0</v>
      </c>
      <c r="K87" s="42" t="n">
        <f aca="false">K88</f>
        <v>0</v>
      </c>
      <c r="L87" s="43" t="n">
        <v>0</v>
      </c>
      <c r="M87" s="42" t="n">
        <f aca="false">M88</f>
        <v>0</v>
      </c>
      <c r="N87" s="42" t="n">
        <f aca="false">N88</f>
        <v>0</v>
      </c>
      <c r="O87" s="43" t="n">
        <v>0</v>
      </c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6"/>
      <c r="ALI87" s="6"/>
      <c r="ALJ87" s="6"/>
      <c r="ALK87" s="6"/>
      <c r="ALL87" s="6"/>
    </row>
    <row r="88" s="2" customFormat="true" ht="68.65" hidden="false" customHeight="false" outlineLevel="0" collapsed="false">
      <c r="A88" s="61" t="s">
        <v>161</v>
      </c>
      <c r="B88" s="59" t="s">
        <v>162</v>
      </c>
      <c r="C88" s="47" t="n">
        <v>30000</v>
      </c>
      <c r="D88" s="47" t="n">
        <v>0</v>
      </c>
      <c r="E88" s="47" t="n">
        <v>0</v>
      </c>
      <c r="F88" s="48" t="n">
        <v>0</v>
      </c>
      <c r="G88" s="47" t="n">
        <v>480.93</v>
      </c>
      <c r="H88" s="47" t="n">
        <v>0</v>
      </c>
      <c r="I88" s="48" t="n">
        <f aca="false">H88/G88</f>
        <v>0</v>
      </c>
      <c r="J88" s="47" t="n">
        <v>0</v>
      </c>
      <c r="K88" s="47" t="n">
        <v>0</v>
      </c>
      <c r="L88" s="48" t="n">
        <v>0</v>
      </c>
      <c r="M88" s="47" t="n">
        <v>0</v>
      </c>
      <c r="N88" s="47" t="n">
        <v>0</v>
      </c>
      <c r="O88" s="48" t="n">
        <v>0</v>
      </c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6"/>
      <c r="ALI88" s="6"/>
      <c r="ALJ88" s="6"/>
      <c r="ALK88" s="6"/>
      <c r="ALL88" s="6"/>
    </row>
    <row r="89" s="44" customFormat="true" ht="46.25" hidden="false" customHeight="false" outlineLevel="0" collapsed="false">
      <c r="A89" s="40" t="s">
        <v>163</v>
      </c>
      <c r="B89" s="41" t="s">
        <v>164</v>
      </c>
      <c r="C89" s="49" t="n">
        <f aca="false">C90+C91</f>
        <v>12614.3</v>
      </c>
      <c r="D89" s="49" t="n">
        <f aca="false">D90+D91</f>
        <v>12614.3</v>
      </c>
      <c r="E89" s="49" t="n">
        <f aca="false">E90+E91</f>
        <v>12614.3</v>
      </c>
      <c r="F89" s="43" t="n">
        <f aca="false">E89/D89</f>
        <v>1</v>
      </c>
      <c r="G89" s="49" t="n">
        <f aca="false">G90+G91</f>
        <v>492</v>
      </c>
      <c r="H89" s="49" t="n">
        <f aca="false">H90+H91</f>
        <v>492</v>
      </c>
      <c r="I89" s="43" t="n">
        <f aca="false">H89/G89</f>
        <v>1</v>
      </c>
      <c r="J89" s="49" t="n">
        <f aca="false">J90+J91</f>
        <v>0</v>
      </c>
      <c r="K89" s="49" t="n">
        <f aca="false">K90+K91</f>
        <v>0</v>
      </c>
      <c r="L89" s="43" t="n">
        <v>0</v>
      </c>
      <c r="M89" s="49" t="n">
        <f aca="false">M90+M91</f>
        <v>0</v>
      </c>
      <c r="N89" s="49" t="n">
        <f aca="false">N90+N91</f>
        <v>0</v>
      </c>
      <c r="O89" s="43" t="n">
        <v>0</v>
      </c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6"/>
      <c r="ALI89" s="6"/>
      <c r="ALJ89" s="6"/>
      <c r="ALK89" s="6"/>
      <c r="ALL89" s="6"/>
    </row>
    <row r="90" s="44" customFormat="true" ht="113.4" hidden="false" customHeight="false" outlineLevel="0" collapsed="false">
      <c r="A90" s="45" t="s">
        <v>165</v>
      </c>
      <c r="B90" s="59" t="s">
        <v>166</v>
      </c>
      <c r="C90" s="47" t="n">
        <v>5829.1</v>
      </c>
      <c r="D90" s="47" t="n">
        <v>5829.1</v>
      </c>
      <c r="E90" s="47" t="n">
        <v>5829.1</v>
      </c>
      <c r="F90" s="48" t="n">
        <f aca="false">E90/D90</f>
        <v>1</v>
      </c>
      <c r="G90" s="47" t="n">
        <v>58.9</v>
      </c>
      <c r="H90" s="47" t="n">
        <v>58.9</v>
      </c>
      <c r="I90" s="48" t="n">
        <f aca="false">H90/G90</f>
        <v>1</v>
      </c>
      <c r="J90" s="47" t="n">
        <v>0</v>
      </c>
      <c r="K90" s="47" t="n">
        <v>0</v>
      </c>
      <c r="L90" s="48" t="n">
        <v>0</v>
      </c>
      <c r="M90" s="47" t="n">
        <v>0</v>
      </c>
      <c r="N90" s="47" t="n">
        <v>0</v>
      </c>
      <c r="O90" s="48" t="n">
        <v>0</v>
      </c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6"/>
      <c r="ALI90" s="6"/>
      <c r="ALJ90" s="6"/>
      <c r="ALK90" s="6"/>
      <c r="ALL90" s="6"/>
    </row>
    <row r="91" s="44" customFormat="true" ht="57.45" hidden="false" customHeight="false" outlineLevel="0" collapsed="false">
      <c r="A91" s="45" t="s">
        <v>167</v>
      </c>
      <c r="B91" s="59" t="s">
        <v>168</v>
      </c>
      <c r="C91" s="47" t="n">
        <v>6785.2</v>
      </c>
      <c r="D91" s="47" t="n">
        <v>6785.2</v>
      </c>
      <c r="E91" s="47" t="n">
        <v>6785.2</v>
      </c>
      <c r="F91" s="48" t="n">
        <f aca="false">E91/D91</f>
        <v>1</v>
      </c>
      <c r="G91" s="47" t="n">
        <v>433.1</v>
      </c>
      <c r="H91" s="47" t="n">
        <v>433.1</v>
      </c>
      <c r="I91" s="48" t="n">
        <f aca="false">H91/G91</f>
        <v>1</v>
      </c>
      <c r="J91" s="47" t="n">
        <v>0</v>
      </c>
      <c r="K91" s="47" t="n">
        <v>0</v>
      </c>
      <c r="L91" s="48" t="n">
        <v>0</v>
      </c>
      <c r="M91" s="47" t="n">
        <v>0</v>
      </c>
      <c r="N91" s="47" t="n">
        <v>0</v>
      </c>
      <c r="O91" s="48" t="n">
        <v>0</v>
      </c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6"/>
      <c r="ALI91" s="6"/>
      <c r="ALJ91" s="6"/>
      <c r="ALK91" s="6"/>
      <c r="ALL91" s="6"/>
    </row>
    <row r="92" s="44" customFormat="true" ht="46.25" hidden="false" customHeight="false" outlineLevel="0" collapsed="false">
      <c r="A92" s="40" t="s">
        <v>169</v>
      </c>
      <c r="B92" s="41" t="s">
        <v>170</v>
      </c>
      <c r="C92" s="49" t="n">
        <f aca="false">C93+C94+C95+C96</f>
        <v>68804.7</v>
      </c>
      <c r="D92" s="49" t="n">
        <f aca="false">D93+D94+D95+D96</f>
        <v>66358.4</v>
      </c>
      <c r="E92" s="49" t="n">
        <f aca="false">E93+E94+E95+E96</f>
        <v>66358.4</v>
      </c>
      <c r="F92" s="43" t="n">
        <f aca="false">E92/D92</f>
        <v>1</v>
      </c>
      <c r="G92" s="49" t="n">
        <f aca="false">G93+G94+G95+G96</f>
        <v>694.997</v>
      </c>
      <c r="H92" s="49" t="n">
        <f aca="false">H93+H94+H95+H96</f>
        <v>670.287</v>
      </c>
      <c r="I92" s="43" t="n">
        <f aca="false">H92/G92</f>
        <v>0.964445889694488</v>
      </c>
      <c r="J92" s="49" t="n">
        <f aca="false">J93+J94+J95+J96</f>
        <v>0</v>
      </c>
      <c r="K92" s="49" t="n">
        <f aca="false">K93+K94+K95+K96</f>
        <v>0</v>
      </c>
      <c r="L92" s="43" t="n">
        <v>0</v>
      </c>
      <c r="M92" s="49" t="n">
        <f aca="false">M93+M94+M95+M96</f>
        <v>0</v>
      </c>
      <c r="N92" s="49" t="n">
        <f aca="false">N93+N94+N95+N96</f>
        <v>0</v>
      </c>
      <c r="O92" s="43" t="n">
        <v>0</v>
      </c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6"/>
      <c r="ALI92" s="6"/>
      <c r="ALJ92" s="6"/>
      <c r="ALK92" s="6"/>
      <c r="ALL92" s="6"/>
    </row>
    <row r="93" s="2" customFormat="true" ht="79.85" hidden="false" customHeight="false" outlineLevel="0" collapsed="false">
      <c r="A93" s="45" t="s">
        <v>171</v>
      </c>
      <c r="B93" s="46" t="s">
        <v>172</v>
      </c>
      <c r="C93" s="47" t="n">
        <v>4278.9</v>
      </c>
      <c r="D93" s="47" t="n">
        <v>4278.9</v>
      </c>
      <c r="E93" s="47" t="n">
        <v>4278.9</v>
      </c>
      <c r="F93" s="48" t="n">
        <v>1</v>
      </c>
      <c r="G93" s="47" t="n">
        <v>43.22122</v>
      </c>
      <c r="H93" s="47" t="n">
        <v>43.22122</v>
      </c>
      <c r="I93" s="48" t="n">
        <f aca="false">H93/G93</f>
        <v>1</v>
      </c>
      <c r="J93" s="47" t="n">
        <v>0</v>
      </c>
      <c r="K93" s="47" t="n">
        <v>0</v>
      </c>
      <c r="L93" s="48" t="n">
        <v>0</v>
      </c>
      <c r="M93" s="47" t="n">
        <v>0</v>
      </c>
      <c r="N93" s="47" t="n">
        <v>0</v>
      </c>
      <c r="O93" s="48" t="n">
        <v>0</v>
      </c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6"/>
      <c r="ALI93" s="6"/>
      <c r="ALJ93" s="6"/>
      <c r="ALK93" s="6"/>
      <c r="ALL93" s="6"/>
    </row>
    <row r="94" s="2" customFormat="true" ht="68.65" hidden="false" customHeight="false" outlineLevel="0" collapsed="false">
      <c r="A94" s="45" t="s">
        <v>173</v>
      </c>
      <c r="B94" s="46" t="s">
        <v>174</v>
      </c>
      <c r="C94" s="47" t="n">
        <v>27727</v>
      </c>
      <c r="D94" s="47" t="n">
        <v>27727</v>
      </c>
      <c r="E94" s="47" t="n">
        <v>27727</v>
      </c>
      <c r="F94" s="48" t="n">
        <f aca="false">E94/D94</f>
        <v>1</v>
      </c>
      <c r="G94" s="47" t="n">
        <v>280.07072</v>
      </c>
      <c r="H94" s="47" t="n">
        <v>280.07072</v>
      </c>
      <c r="I94" s="48" t="n">
        <f aca="false">H94/G94</f>
        <v>1</v>
      </c>
      <c r="J94" s="47" t="n">
        <v>0</v>
      </c>
      <c r="K94" s="47" t="n">
        <v>0</v>
      </c>
      <c r="L94" s="48" t="n">
        <v>0</v>
      </c>
      <c r="M94" s="47" t="n">
        <v>0</v>
      </c>
      <c r="N94" s="47" t="n">
        <v>0</v>
      </c>
      <c r="O94" s="48" t="n">
        <v>0</v>
      </c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6"/>
      <c r="ALI94" s="6"/>
      <c r="ALJ94" s="6"/>
      <c r="ALK94" s="6"/>
      <c r="ALL94" s="6"/>
    </row>
    <row r="95" s="2" customFormat="true" ht="68.65" hidden="false" customHeight="false" outlineLevel="0" collapsed="false">
      <c r="A95" s="45" t="s">
        <v>175</v>
      </c>
      <c r="B95" s="46" t="s">
        <v>176</v>
      </c>
      <c r="C95" s="47" t="n">
        <v>11411.1</v>
      </c>
      <c r="D95" s="47" t="n">
        <v>8964.8</v>
      </c>
      <c r="E95" s="47" t="n">
        <v>8964.8</v>
      </c>
      <c r="F95" s="48" t="n">
        <v>1</v>
      </c>
      <c r="G95" s="47" t="n">
        <v>115.26364</v>
      </c>
      <c r="H95" s="47" t="n">
        <v>90.55364</v>
      </c>
      <c r="I95" s="48" t="n">
        <f aca="false">H95/G95</f>
        <v>0.785621901234422</v>
      </c>
      <c r="J95" s="47" t="n">
        <v>0</v>
      </c>
      <c r="K95" s="47" t="n">
        <v>0</v>
      </c>
      <c r="L95" s="48" t="n">
        <v>0</v>
      </c>
      <c r="M95" s="47" t="n">
        <v>0</v>
      </c>
      <c r="N95" s="47" t="n">
        <v>0</v>
      </c>
      <c r="O95" s="48" t="n">
        <v>0</v>
      </c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6"/>
      <c r="ALI95" s="6"/>
      <c r="ALJ95" s="6"/>
      <c r="ALK95" s="6"/>
      <c r="ALL95" s="6"/>
    </row>
    <row r="96" s="2" customFormat="true" ht="169.4" hidden="false" customHeight="false" outlineLevel="0" collapsed="false">
      <c r="A96" s="45" t="s">
        <v>177</v>
      </c>
      <c r="B96" s="46" t="s">
        <v>178</v>
      </c>
      <c r="C96" s="47" t="n">
        <v>25387.7</v>
      </c>
      <c r="D96" s="47" t="n">
        <v>25387.7</v>
      </c>
      <c r="E96" s="47" t="n">
        <v>25387.7</v>
      </c>
      <c r="F96" s="48" t="n">
        <v>1</v>
      </c>
      <c r="G96" s="47" t="n">
        <v>256.44142</v>
      </c>
      <c r="H96" s="47" t="n">
        <v>256.44142</v>
      </c>
      <c r="I96" s="48" t="n">
        <f aca="false">H96/G96</f>
        <v>1</v>
      </c>
      <c r="J96" s="47" t="n">
        <v>0</v>
      </c>
      <c r="K96" s="47" t="n">
        <v>0</v>
      </c>
      <c r="L96" s="48" t="n">
        <v>0</v>
      </c>
      <c r="M96" s="47" t="n">
        <v>0</v>
      </c>
      <c r="N96" s="47" t="n">
        <v>0</v>
      </c>
      <c r="O96" s="48" t="n">
        <v>0</v>
      </c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6"/>
      <c r="ALI96" s="6"/>
      <c r="ALJ96" s="6"/>
      <c r="ALK96" s="6"/>
      <c r="ALL96" s="6"/>
    </row>
    <row r="97" s="44" customFormat="true" ht="91" hidden="false" customHeight="false" outlineLevel="0" collapsed="false">
      <c r="A97" s="40" t="s">
        <v>179</v>
      </c>
      <c r="B97" s="41" t="s">
        <v>180</v>
      </c>
      <c r="C97" s="49" t="n">
        <f aca="false">C98+C99+C100+C101+C102+C103</f>
        <v>5925858.2</v>
      </c>
      <c r="D97" s="49" t="n">
        <f aca="false">D98+D99+D100+D101+D102+D103</f>
        <v>2103087.78341</v>
      </c>
      <c r="E97" s="49" t="n">
        <f aca="false">E98+E99+E100+E101+E102+E103</f>
        <v>2103087.78341</v>
      </c>
      <c r="F97" s="43" t="n">
        <f aca="false">E97/D97</f>
        <v>1</v>
      </c>
      <c r="G97" s="49" t="n">
        <f aca="false">G98+G99+G100+G101+G102+G103</f>
        <v>373885.91126</v>
      </c>
      <c r="H97" s="49" t="n">
        <f aca="false">H98+H99+H100+H101+H102+H103</f>
        <v>134105.32385</v>
      </c>
      <c r="I97" s="43" t="n">
        <f aca="false">H97/G97</f>
        <v>0.358679799937001</v>
      </c>
      <c r="J97" s="49" t="n">
        <f aca="false">J98+J99+J100+J101+J102+J103</f>
        <v>0</v>
      </c>
      <c r="K97" s="49" t="n">
        <f aca="false">K98+K99+K100+K101+K102+K103</f>
        <v>0</v>
      </c>
      <c r="L97" s="43" t="n">
        <v>0</v>
      </c>
      <c r="M97" s="49" t="n">
        <f aca="false">M98+M99+M100+M101+M102+M103</f>
        <v>0</v>
      </c>
      <c r="N97" s="49" t="n">
        <f aca="false">N98+N99+N100+N101+N102+N103</f>
        <v>0</v>
      </c>
      <c r="O97" s="43" t="n">
        <v>0</v>
      </c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6"/>
      <c r="ALI97" s="6"/>
      <c r="ALJ97" s="6"/>
      <c r="ALK97" s="6"/>
      <c r="ALL97" s="6"/>
    </row>
    <row r="98" s="2" customFormat="true" ht="57.45" hidden="false" customHeight="false" outlineLevel="0" collapsed="false">
      <c r="A98" s="45" t="s">
        <v>181</v>
      </c>
      <c r="B98" s="46" t="s">
        <v>182</v>
      </c>
      <c r="C98" s="47" t="n">
        <v>94231</v>
      </c>
      <c r="D98" s="47" t="n">
        <v>2499.99997</v>
      </c>
      <c r="E98" s="47" t="n">
        <v>2499.99997</v>
      </c>
      <c r="F98" s="48" t="n">
        <f aca="false">E98/D98</f>
        <v>1</v>
      </c>
      <c r="G98" s="47" t="n">
        <v>1654.38785</v>
      </c>
      <c r="H98" s="47" t="n">
        <v>25.25255</v>
      </c>
      <c r="I98" s="48" t="n">
        <f aca="false">H98/G98</f>
        <v>0.0152639841981431</v>
      </c>
      <c r="J98" s="47" t="n">
        <v>0</v>
      </c>
      <c r="K98" s="47" t="n">
        <v>0</v>
      </c>
      <c r="L98" s="48" t="n">
        <v>0</v>
      </c>
      <c r="M98" s="47" t="n">
        <v>0</v>
      </c>
      <c r="N98" s="47" t="n">
        <v>0</v>
      </c>
      <c r="O98" s="48" t="n">
        <v>0</v>
      </c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6"/>
      <c r="ALI98" s="6"/>
      <c r="ALJ98" s="6"/>
      <c r="ALK98" s="6"/>
      <c r="ALL98" s="6"/>
    </row>
    <row r="99" s="2" customFormat="true" ht="68.65" hidden="false" customHeight="false" outlineLevel="0" collapsed="false">
      <c r="A99" s="45" t="s">
        <v>183</v>
      </c>
      <c r="B99" s="46" t="s">
        <v>184</v>
      </c>
      <c r="C99" s="47" t="n">
        <v>4529515.1</v>
      </c>
      <c r="D99" s="47" t="n">
        <v>1221486.01806</v>
      </c>
      <c r="E99" s="47" t="n">
        <v>1221486.01806</v>
      </c>
      <c r="F99" s="48" t="n">
        <f aca="false">E99/D99</f>
        <v>1</v>
      </c>
      <c r="G99" s="47" t="n">
        <v>289117.98511</v>
      </c>
      <c r="H99" s="47" t="n">
        <v>77967.19266</v>
      </c>
      <c r="I99" s="48" t="n">
        <f aca="false">H99/G99</f>
        <v>0.269672578931179</v>
      </c>
      <c r="J99" s="47" t="n">
        <v>0</v>
      </c>
      <c r="K99" s="47" t="n">
        <v>0</v>
      </c>
      <c r="L99" s="48" t="n">
        <v>0</v>
      </c>
      <c r="M99" s="47" t="n">
        <v>0</v>
      </c>
      <c r="N99" s="47" t="n">
        <v>0</v>
      </c>
      <c r="O99" s="48" t="n">
        <v>0</v>
      </c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6"/>
      <c r="ALI99" s="6"/>
      <c r="ALJ99" s="6"/>
      <c r="ALK99" s="6"/>
      <c r="ALL99" s="6"/>
    </row>
    <row r="100" s="2" customFormat="true" ht="68.65" hidden="false" customHeight="false" outlineLevel="0" collapsed="false">
      <c r="A100" s="45" t="s">
        <v>185</v>
      </c>
      <c r="B100" s="75" t="s">
        <v>186</v>
      </c>
      <c r="C100" s="47" t="n">
        <v>914018.6</v>
      </c>
      <c r="D100" s="47" t="n">
        <v>596573.36538</v>
      </c>
      <c r="E100" s="47" t="n">
        <v>596573.36538</v>
      </c>
      <c r="F100" s="48" t="n">
        <f aca="false">E100/D100</f>
        <v>1</v>
      </c>
      <c r="G100" s="47" t="n">
        <v>58341.61277</v>
      </c>
      <c r="H100" s="47" t="n">
        <v>38079.15098</v>
      </c>
      <c r="I100" s="48" t="n">
        <f aca="false">H100/G100</f>
        <v>0.652692806592772</v>
      </c>
      <c r="J100" s="47" t="n">
        <v>0</v>
      </c>
      <c r="K100" s="47" t="n">
        <v>0</v>
      </c>
      <c r="L100" s="48" t="n">
        <v>0</v>
      </c>
      <c r="M100" s="47" t="n">
        <v>0</v>
      </c>
      <c r="N100" s="47" t="n">
        <v>0</v>
      </c>
      <c r="O100" s="48" t="n">
        <v>0</v>
      </c>
      <c r="P100" s="62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6"/>
      <c r="ALI100" s="6"/>
      <c r="ALJ100" s="6"/>
      <c r="ALK100" s="6"/>
      <c r="ALL100" s="6"/>
    </row>
    <row r="101" s="2" customFormat="true" ht="79.85" hidden="false" customHeight="false" outlineLevel="0" collapsed="false">
      <c r="A101" s="45" t="s">
        <v>187</v>
      </c>
      <c r="B101" s="46" t="s">
        <v>188</v>
      </c>
      <c r="C101" s="47" t="n">
        <v>130058.4</v>
      </c>
      <c r="D101" s="47" t="n">
        <v>130058.4</v>
      </c>
      <c r="E101" s="47" t="n">
        <v>130058.4</v>
      </c>
      <c r="F101" s="48" t="n">
        <f aca="false">E101/D101</f>
        <v>1</v>
      </c>
      <c r="G101" s="47" t="n">
        <v>8301.6</v>
      </c>
      <c r="H101" s="47" t="n">
        <v>8301.6</v>
      </c>
      <c r="I101" s="48" t="n">
        <f aca="false">H101/G101</f>
        <v>1</v>
      </c>
      <c r="J101" s="47" t="n">
        <v>0</v>
      </c>
      <c r="K101" s="47" t="n">
        <v>0</v>
      </c>
      <c r="L101" s="48" t="n">
        <v>0</v>
      </c>
      <c r="M101" s="47" t="n">
        <v>0</v>
      </c>
      <c r="N101" s="47" t="n">
        <v>0</v>
      </c>
      <c r="O101" s="48" t="n">
        <v>0</v>
      </c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6"/>
      <c r="ALI101" s="6"/>
      <c r="ALJ101" s="6"/>
      <c r="ALK101" s="6"/>
      <c r="ALL101" s="6"/>
    </row>
    <row r="102" s="2" customFormat="true" ht="46.25" hidden="false" customHeight="false" outlineLevel="0" collapsed="false">
      <c r="A102" s="45" t="s">
        <v>189</v>
      </c>
      <c r="B102" s="46" t="s">
        <v>190</v>
      </c>
      <c r="C102" s="47" t="n">
        <v>253335.1</v>
      </c>
      <c r="D102" s="47" t="n">
        <v>147770</v>
      </c>
      <c r="E102" s="47" t="n">
        <v>147770</v>
      </c>
      <c r="F102" s="48" t="n">
        <f aca="false">E102/D102</f>
        <v>1</v>
      </c>
      <c r="G102" s="47" t="n">
        <v>16170.32553</v>
      </c>
      <c r="H102" s="47" t="n">
        <v>9432.12766</v>
      </c>
      <c r="I102" s="48" t="n">
        <f aca="false">H102/G102</f>
        <v>0.583298563934353</v>
      </c>
      <c r="J102" s="47" t="n">
        <v>0</v>
      </c>
      <c r="K102" s="47" t="n">
        <v>0</v>
      </c>
      <c r="L102" s="48" t="n">
        <v>0</v>
      </c>
      <c r="M102" s="47" t="n">
        <v>0</v>
      </c>
      <c r="N102" s="47" t="n">
        <v>0</v>
      </c>
      <c r="O102" s="48" t="n">
        <v>0</v>
      </c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6"/>
      <c r="ALI102" s="6"/>
      <c r="ALJ102" s="6"/>
      <c r="ALK102" s="6"/>
      <c r="ALL102" s="6"/>
    </row>
    <row r="103" s="2" customFormat="true" ht="35.05" hidden="false" customHeight="false" outlineLevel="0" collapsed="false">
      <c r="A103" s="45" t="s">
        <v>191</v>
      </c>
      <c r="B103" s="46" t="s">
        <v>192</v>
      </c>
      <c r="C103" s="47" t="n">
        <v>4700</v>
      </c>
      <c r="D103" s="47" t="n">
        <v>4700</v>
      </c>
      <c r="E103" s="47" t="n">
        <v>4700</v>
      </c>
      <c r="F103" s="48" t="n">
        <f aca="false">E103/D103</f>
        <v>1</v>
      </c>
      <c r="G103" s="47" t="n">
        <v>300</v>
      </c>
      <c r="H103" s="47" t="n">
        <v>300</v>
      </c>
      <c r="I103" s="48" t="n">
        <f aca="false">H103/G103</f>
        <v>1</v>
      </c>
      <c r="J103" s="47" t="n">
        <v>0</v>
      </c>
      <c r="K103" s="47" t="n">
        <v>0</v>
      </c>
      <c r="L103" s="48" t="n">
        <v>0</v>
      </c>
      <c r="M103" s="47" t="n">
        <v>0</v>
      </c>
      <c r="N103" s="47" t="n">
        <v>0</v>
      </c>
      <c r="O103" s="48" t="n">
        <v>0</v>
      </c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6"/>
      <c r="ALI103" s="6"/>
      <c r="ALJ103" s="6"/>
      <c r="ALK103" s="6"/>
      <c r="ALL103" s="6"/>
    </row>
    <row r="104" s="2" customFormat="true" ht="79.85" hidden="false" customHeight="false" outlineLevel="0" collapsed="false">
      <c r="A104" s="40" t="s">
        <v>193</v>
      </c>
      <c r="B104" s="41" t="s">
        <v>194</v>
      </c>
      <c r="C104" s="49" t="n">
        <f aca="false">C105+C106</f>
        <v>118510.5</v>
      </c>
      <c r="D104" s="49" t="n">
        <f aca="false">D105+D106</f>
        <v>48076.01763</v>
      </c>
      <c r="E104" s="49" t="n">
        <f aca="false">E105+E106</f>
        <v>48076.01763</v>
      </c>
      <c r="F104" s="43" t="n">
        <v>0</v>
      </c>
      <c r="G104" s="49" t="n">
        <f aca="false">G105+G106</f>
        <v>7564.5</v>
      </c>
      <c r="H104" s="49" t="n">
        <f aca="false">H105+H106</f>
        <v>3068.68199</v>
      </c>
      <c r="I104" s="43" t="n">
        <f aca="false">H104/G104</f>
        <v>0.405668846586027</v>
      </c>
      <c r="J104" s="49" t="n">
        <f aca="false">J105+J106</f>
        <v>0</v>
      </c>
      <c r="K104" s="49" t="n">
        <f aca="false">K105+K106</f>
        <v>0</v>
      </c>
      <c r="L104" s="43" t="n">
        <v>0</v>
      </c>
      <c r="M104" s="49" t="n">
        <f aca="false">M105+M106</f>
        <v>0</v>
      </c>
      <c r="N104" s="49" t="n">
        <f aca="false">N105+N106</f>
        <v>0</v>
      </c>
      <c r="O104" s="43" t="n">
        <v>0</v>
      </c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6"/>
      <c r="ALI104" s="6"/>
      <c r="ALJ104" s="6"/>
      <c r="ALK104" s="6"/>
      <c r="ALL104" s="6"/>
    </row>
    <row r="105" s="2" customFormat="true" ht="113.4" hidden="false" customHeight="false" outlineLevel="0" collapsed="false">
      <c r="A105" s="45" t="s">
        <v>195</v>
      </c>
      <c r="B105" s="46" t="s">
        <v>196</v>
      </c>
      <c r="C105" s="47" t="n">
        <v>88653.8</v>
      </c>
      <c r="D105" s="47" t="n">
        <v>48076.01763</v>
      </c>
      <c r="E105" s="47" t="n">
        <v>48076.01763</v>
      </c>
      <c r="F105" s="48" t="n">
        <f aca="false">E105/D105</f>
        <v>1</v>
      </c>
      <c r="G105" s="47" t="n">
        <v>5658.75319</v>
      </c>
      <c r="H105" s="47" t="n">
        <v>3068.68199</v>
      </c>
      <c r="I105" s="48" t="n">
        <f aca="false">H105/G105</f>
        <v>0.542289420825579</v>
      </c>
      <c r="J105" s="47" t="n">
        <v>0</v>
      </c>
      <c r="K105" s="47" t="n">
        <v>0</v>
      </c>
      <c r="L105" s="48" t="n">
        <v>0</v>
      </c>
      <c r="M105" s="47" t="n">
        <v>0</v>
      </c>
      <c r="N105" s="47" t="n">
        <v>0</v>
      </c>
      <c r="O105" s="48" t="n">
        <v>0</v>
      </c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6"/>
      <c r="ALI105" s="6"/>
      <c r="ALJ105" s="6"/>
      <c r="ALK105" s="6"/>
      <c r="ALL105" s="6"/>
    </row>
    <row r="106" s="2" customFormat="true" ht="68.65" hidden="false" customHeight="false" outlineLevel="0" collapsed="false">
      <c r="A106" s="45" t="s">
        <v>197</v>
      </c>
      <c r="B106" s="46" t="s">
        <v>198</v>
      </c>
      <c r="C106" s="47" t="n">
        <v>29856.7</v>
      </c>
      <c r="D106" s="47" t="n">
        <v>0</v>
      </c>
      <c r="E106" s="47" t="n">
        <v>0</v>
      </c>
      <c r="F106" s="48" t="n">
        <v>0</v>
      </c>
      <c r="G106" s="47" t="n">
        <v>1905.74681</v>
      </c>
      <c r="H106" s="47" t="n">
        <v>0</v>
      </c>
      <c r="I106" s="48" t="n">
        <f aca="false">H106/G106</f>
        <v>0</v>
      </c>
      <c r="J106" s="47" t="n">
        <v>0</v>
      </c>
      <c r="K106" s="47" t="n">
        <v>0</v>
      </c>
      <c r="L106" s="48" t="n">
        <v>0</v>
      </c>
      <c r="M106" s="47" t="n">
        <v>0</v>
      </c>
      <c r="N106" s="47" t="n">
        <v>0</v>
      </c>
      <c r="O106" s="48" t="n">
        <v>0</v>
      </c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6"/>
      <c r="ALI106" s="6"/>
      <c r="ALJ106" s="6"/>
      <c r="ALK106" s="6"/>
      <c r="ALL106" s="6"/>
    </row>
    <row r="107" s="2" customFormat="true" ht="46.25" hidden="false" customHeight="false" outlineLevel="0" collapsed="false">
      <c r="A107" s="40" t="n">
        <v>13</v>
      </c>
      <c r="B107" s="41" t="s">
        <v>199</v>
      </c>
      <c r="C107" s="49" t="n">
        <f aca="false">C108+C109+C110+C111+C113+C112</f>
        <v>385215.8</v>
      </c>
      <c r="D107" s="49" t="n">
        <f aca="false">D108+D109+D110+D111+D113+D112</f>
        <v>171872.85538</v>
      </c>
      <c r="E107" s="49" t="n">
        <f aca="false">E108+E109+E110+E111+E113+E112</f>
        <v>171872.85538</v>
      </c>
      <c r="F107" s="43" t="n">
        <f aca="false">E107/D107</f>
        <v>1</v>
      </c>
      <c r="G107" s="49" t="n">
        <f aca="false">G108+G109+G110+G111+G113+G112</f>
        <v>112681.59388</v>
      </c>
      <c r="H107" s="49" t="n">
        <f aca="false">H108+H109+H110+H111+H113+H112</f>
        <v>83529.92361</v>
      </c>
      <c r="I107" s="43" t="n">
        <f aca="false">H107/G107</f>
        <v>0.74129164075328</v>
      </c>
      <c r="J107" s="49" t="n">
        <f aca="false">J108+J109+J110+J111+J113+J112</f>
        <v>36245.61306</v>
      </c>
      <c r="K107" s="49" t="n">
        <f aca="false">K108+K109+K110+K111+K113+K112</f>
        <v>23845.05486</v>
      </c>
      <c r="L107" s="43" t="n">
        <f aca="false">K107/J107</f>
        <v>0.65787423213197</v>
      </c>
      <c r="M107" s="49" t="n">
        <f aca="false">M108+M109+M110+M111+M113+M112</f>
        <v>52802.36364</v>
      </c>
      <c r="N107" s="49" t="n">
        <f aca="false">N108+N109+N110+N111+N113+N112</f>
        <v>1076.36364</v>
      </c>
      <c r="O107" s="43" t="n">
        <f aca="false">N107/M107</f>
        <v>0.020384762457577</v>
      </c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6"/>
      <c r="ALI107" s="6"/>
      <c r="ALJ107" s="6"/>
      <c r="ALK107" s="6"/>
      <c r="ALL107" s="6"/>
    </row>
    <row r="108" s="2" customFormat="true" ht="91" hidden="false" customHeight="false" outlineLevel="0" collapsed="false">
      <c r="A108" s="45" t="s">
        <v>200</v>
      </c>
      <c r="B108" s="46" t="s">
        <v>201</v>
      </c>
      <c r="C108" s="47" t="n">
        <v>211366.4</v>
      </c>
      <c r="D108" s="47" t="n">
        <v>158915.19522</v>
      </c>
      <c r="E108" s="47" t="n">
        <v>158915.19522</v>
      </c>
      <c r="F108" s="48" t="n">
        <f aca="false">E108/D108</f>
        <v>1</v>
      </c>
      <c r="G108" s="47" t="n">
        <v>110925.56549</v>
      </c>
      <c r="H108" s="47" t="n">
        <v>83399.05442</v>
      </c>
      <c r="I108" s="48" t="n">
        <f aca="false">H108/G108</f>
        <v>0.751847007059148</v>
      </c>
      <c r="J108" s="47" t="n">
        <v>31572.99137</v>
      </c>
      <c r="K108" s="47" t="n">
        <v>23738.05906</v>
      </c>
      <c r="L108" s="48" t="n">
        <f aca="false">K108/J108</f>
        <v>0.751847006886887</v>
      </c>
      <c r="M108" s="47" t="n">
        <v>49000</v>
      </c>
      <c r="N108" s="47" t="n">
        <v>0</v>
      </c>
      <c r="O108" s="48" t="n">
        <v>0</v>
      </c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6"/>
      <c r="ALI108" s="6"/>
      <c r="ALJ108" s="6"/>
      <c r="ALK108" s="6"/>
      <c r="ALL108" s="6"/>
    </row>
    <row r="109" s="2" customFormat="true" ht="113.4" hidden="false" customHeight="false" outlineLevel="0" collapsed="false">
      <c r="A109" s="45" t="s">
        <v>202</v>
      </c>
      <c r="B109" s="46" t="s">
        <v>203</v>
      </c>
      <c r="C109" s="47" t="n">
        <v>2486.4</v>
      </c>
      <c r="D109" s="47" t="n">
        <v>2486.4</v>
      </c>
      <c r="E109" s="47" t="n">
        <v>2486.4</v>
      </c>
      <c r="F109" s="48" t="n">
        <f aca="false">E109/D109</f>
        <v>1</v>
      </c>
      <c r="G109" s="47" t="n">
        <v>25.11515</v>
      </c>
      <c r="H109" s="47" t="n">
        <v>25.11515</v>
      </c>
      <c r="I109" s="48" t="n">
        <f aca="false">H109/G109</f>
        <v>1</v>
      </c>
      <c r="J109" s="47" t="n">
        <v>0</v>
      </c>
      <c r="K109" s="47" t="n">
        <v>0</v>
      </c>
      <c r="L109" s="48" t="n">
        <v>0</v>
      </c>
      <c r="M109" s="47" t="n">
        <v>1076.36364</v>
      </c>
      <c r="N109" s="47" t="n">
        <v>1076.36364</v>
      </c>
      <c r="O109" s="48" t="n">
        <f aca="false">N109/M109</f>
        <v>1</v>
      </c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6"/>
      <c r="ALI109" s="6"/>
      <c r="ALJ109" s="6"/>
      <c r="ALK109" s="6"/>
      <c r="ALL109" s="6"/>
    </row>
    <row r="110" s="2" customFormat="true" ht="57.45" hidden="false" customHeight="false" outlineLevel="0" collapsed="false">
      <c r="A110" s="45" t="s">
        <v>204</v>
      </c>
      <c r="B110" s="46" t="s">
        <v>205</v>
      </c>
      <c r="C110" s="47" t="n">
        <v>4675.6</v>
      </c>
      <c r="D110" s="47" t="n">
        <v>0</v>
      </c>
      <c r="E110" s="47" t="n">
        <v>0</v>
      </c>
      <c r="F110" s="48" t="n">
        <v>0</v>
      </c>
      <c r="G110" s="47" t="n">
        <v>47.22829</v>
      </c>
      <c r="H110" s="47" t="n">
        <v>0</v>
      </c>
      <c r="I110" s="48" t="n">
        <f aca="false">H110/G110</f>
        <v>0</v>
      </c>
      <c r="J110" s="47" t="n">
        <v>0</v>
      </c>
      <c r="K110" s="47" t="n">
        <v>0</v>
      </c>
      <c r="L110" s="48" t="n">
        <v>0</v>
      </c>
      <c r="M110" s="47" t="n">
        <v>0</v>
      </c>
      <c r="N110" s="47" t="n">
        <v>0</v>
      </c>
      <c r="O110" s="48" t="n">
        <v>0</v>
      </c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6"/>
      <c r="ALI110" s="6"/>
      <c r="ALJ110" s="6"/>
      <c r="ALK110" s="6"/>
      <c r="ALL110" s="6"/>
    </row>
    <row r="111" s="2" customFormat="true" ht="68.65" hidden="false" customHeight="false" outlineLevel="0" collapsed="false">
      <c r="A111" s="45" t="s">
        <v>206</v>
      </c>
      <c r="B111" s="46" t="s">
        <v>207</v>
      </c>
      <c r="C111" s="47" t="n">
        <v>2381.1</v>
      </c>
      <c r="D111" s="47" t="n">
        <v>0</v>
      </c>
      <c r="E111" s="47" t="n">
        <v>0</v>
      </c>
      <c r="F111" s="48" t="n">
        <v>0</v>
      </c>
      <c r="G111" s="47" t="n">
        <v>24.05152</v>
      </c>
      <c r="H111" s="47" t="n">
        <v>0</v>
      </c>
      <c r="I111" s="48" t="n">
        <f aca="false">H111/G111</f>
        <v>0</v>
      </c>
      <c r="J111" s="47" t="n">
        <v>2995.54848</v>
      </c>
      <c r="K111" s="47" t="n">
        <v>0</v>
      </c>
      <c r="L111" s="48" t="n">
        <f aca="false">K111/J111</f>
        <v>0</v>
      </c>
      <c r="M111" s="47" t="n">
        <v>226</v>
      </c>
      <c r="N111" s="47" t="n">
        <v>0</v>
      </c>
      <c r="O111" s="48" t="n">
        <f aca="false">N111/M111</f>
        <v>0</v>
      </c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6"/>
      <c r="ALI111" s="6"/>
      <c r="ALJ111" s="6"/>
      <c r="ALK111" s="6"/>
      <c r="ALL111" s="6"/>
    </row>
    <row r="112" s="2" customFormat="true" ht="68.65" hidden="false" customHeight="false" outlineLevel="0" collapsed="false">
      <c r="A112" s="45" t="s">
        <v>208</v>
      </c>
      <c r="B112" s="46" t="s">
        <v>209</v>
      </c>
      <c r="C112" s="47" t="n">
        <v>32228.8</v>
      </c>
      <c r="D112" s="47" t="n">
        <v>7785.76016</v>
      </c>
      <c r="E112" s="47" t="n">
        <v>7785.76016</v>
      </c>
      <c r="F112" s="48" t="n">
        <f aca="false">E112/D112</f>
        <v>1</v>
      </c>
      <c r="G112" s="47" t="n">
        <v>325.54343</v>
      </c>
      <c r="H112" s="47" t="n">
        <v>78.64404</v>
      </c>
      <c r="I112" s="48" t="n">
        <f aca="false">H112/G112</f>
        <v>0.241577721288984</v>
      </c>
      <c r="J112" s="47" t="n">
        <v>329.48321</v>
      </c>
      <c r="K112" s="47" t="n">
        <v>79.5958</v>
      </c>
      <c r="L112" s="48" t="n">
        <f aca="false">K112/J112</f>
        <v>0.241577711956855</v>
      </c>
      <c r="M112" s="47" t="n">
        <v>2500</v>
      </c>
      <c r="N112" s="47" t="n">
        <v>0</v>
      </c>
      <c r="O112" s="48" t="n">
        <f aca="false">N112/M112</f>
        <v>0</v>
      </c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6"/>
      <c r="ALI112" s="6"/>
      <c r="ALJ112" s="6"/>
      <c r="ALK112" s="6"/>
      <c r="ALL112" s="6"/>
    </row>
    <row r="113" s="2" customFormat="true" ht="57.45" hidden="false" customHeight="false" outlineLevel="0" collapsed="false">
      <c r="A113" s="45" t="s">
        <v>210</v>
      </c>
      <c r="B113" s="68" t="s">
        <v>211</v>
      </c>
      <c r="C113" s="47" t="n">
        <v>132077.5</v>
      </c>
      <c r="D113" s="47" t="n">
        <v>2685.5</v>
      </c>
      <c r="E113" s="47" t="n">
        <v>2685.5</v>
      </c>
      <c r="F113" s="48" t="n">
        <f aca="false">E113/D113</f>
        <v>1</v>
      </c>
      <c r="G113" s="47" t="n">
        <v>1334.09</v>
      </c>
      <c r="H113" s="47" t="n">
        <v>27.11</v>
      </c>
      <c r="I113" s="48" t="n">
        <f aca="false">H113/G113</f>
        <v>0.0203209678507447</v>
      </c>
      <c r="J113" s="47" t="n">
        <v>1347.59</v>
      </c>
      <c r="K113" s="47" t="n">
        <v>27.4</v>
      </c>
      <c r="L113" s="48" t="n">
        <f aca="false">K113/J113</f>
        <v>0.0203325937414199</v>
      </c>
      <c r="M113" s="47" t="n">
        <v>0</v>
      </c>
      <c r="N113" s="47" t="n">
        <v>0</v>
      </c>
      <c r="O113" s="48" t="n">
        <v>0</v>
      </c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6"/>
      <c r="ALI113" s="6"/>
      <c r="ALJ113" s="6"/>
      <c r="ALK113" s="6"/>
      <c r="ALL113" s="6"/>
    </row>
    <row r="114" s="44" customFormat="true" ht="46.25" hidden="false" customHeight="false" outlineLevel="0" collapsed="false">
      <c r="A114" s="40" t="n">
        <v>14</v>
      </c>
      <c r="B114" s="41" t="s">
        <v>212</v>
      </c>
      <c r="C114" s="49" t="n">
        <f aca="false">C115+C119</f>
        <v>1143198.2</v>
      </c>
      <c r="D114" s="49" t="n">
        <f aca="false">D115+D119</f>
        <v>685616.35</v>
      </c>
      <c r="E114" s="49" t="n">
        <f aca="false">E115+E119</f>
        <v>685616.35</v>
      </c>
      <c r="F114" s="43" t="n">
        <f aca="false">E114/D114/100%</f>
        <v>1</v>
      </c>
      <c r="G114" s="49" t="n">
        <f aca="false">G115+G119</f>
        <v>11547.44</v>
      </c>
      <c r="H114" s="49" t="n">
        <f aca="false">H115+H119</f>
        <v>6925.4</v>
      </c>
      <c r="I114" s="43" t="n">
        <f aca="false">H114/G114/100%</f>
        <v>0.599734659803385</v>
      </c>
      <c r="J114" s="49" t="n">
        <f aca="false">J115+J119</f>
        <v>0</v>
      </c>
      <c r="K114" s="49" t="n">
        <f aca="false">K115+K119</f>
        <v>0</v>
      </c>
      <c r="L114" s="43" t="n">
        <v>0</v>
      </c>
      <c r="M114" s="49" t="n">
        <f aca="false">M115+M119</f>
        <v>0</v>
      </c>
      <c r="N114" s="49" t="n">
        <f aca="false">N115+N119</f>
        <v>0</v>
      </c>
      <c r="O114" s="43" t="n">
        <v>0</v>
      </c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6"/>
      <c r="ALI114" s="6"/>
      <c r="ALJ114" s="6"/>
      <c r="ALK114" s="6"/>
      <c r="ALL114" s="6"/>
    </row>
    <row r="115" s="44" customFormat="true" ht="57.45" hidden="false" customHeight="false" outlineLevel="0" collapsed="false">
      <c r="A115" s="61" t="s">
        <v>213</v>
      </c>
      <c r="B115" s="46" t="s">
        <v>214</v>
      </c>
      <c r="C115" s="47" t="n">
        <f aca="false">C117+C118</f>
        <v>1108674.9</v>
      </c>
      <c r="D115" s="47" t="n">
        <f aca="false">D117+D118</f>
        <v>651093.05</v>
      </c>
      <c r="E115" s="47" t="n">
        <f aca="false">E117+E118</f>
        <v>651093.05</v>
      </c>
      <c r="F115" s="48" t="n">
        <f aca="false">E115/D115</f>
        <v>1</v>
      </c>
      <c r="G115" s="47" t="n">
        <f aca="false">G117+G118</f>
        <v>11198.74</v>
      </c>
      <c r="H115" s="47" t="n">
        <f aca="false">H117+H118</f>
        <v>6576.7</v>
      </c>
      <c r="I115" s="48" t="n">
        <f aca="false">H115/G115</f>
        <v>0.58727142517819</v>
      </c>
      <c r="J115" s="47" t="n">
        <f aca="false">J117+J118</f>
        <v>0</v>
      </c>
      <c r="K115" s="47" t="n">
        <f aca="false">K117+K118</f>
        <v>0</v>
      </c>
      <c r="L115" s="48" t="n">
        <v>0</v>
      </c>
      <c r="M115" s="47" t="n">
        <v>0</v>
      </c>
      <c r="N115" s="47" t="n">
        <v>0</v>
      </c>
      <c r="O115" s="48" t="n">
        <v>0</v>
      </c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6"/>
      <c r="ALI115" s="6"/>
      <c r="ALJ115" s="6"/>
      <c r="ALK115" s="6"/>
      <c r="ALL115" s="6"/>
    </row>
    <row r="116" s="44" customFormat="true" ht="17.35" hidden="false" customHeight="false" outlineLevel="0" collapsed="false">
      <c r="A116" s="61"/>
      <c r="B116" s="64" t="s">
        <v>113</v>
      </c>
      <c r="C116" s="65"/>
      <c r="D116" s="65"/>
      <c r="E116" s="65"/>
      <c r="F116" s="66"/>
      <c r="G116" s="65"/>
      <c r="H116" s="65"/>
      <c r="I116" s="66"/>
      <c r="J116" s="47"/>
      <c r="K116" s="47"/>
      <c r="L116" s="48"/>
      <c r="M116" s="47"/>
      <c r="N116" s="47"/>
      <c r="O116" s="48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6"/>
      <c r="ALI116" s="6"/>
      <c r="ALJ116" s="6"/>
      <c r="ALK116" s="6"/>
      <c r="ALL116" s="6"/>
    </row>
    <row r="117" s="44" customFormat="true" ht="23.85" hidden="false" customHeight="false" outlineLevel="0" collapsed="false">
      <c r="A117" s="45"/>
      <c r="B117" s="64" t="s">
        <v>114</v>
      </c>
      <c r="C117" s="67" t="n">
        <v>717607.9</v>
      </c>
      <c r="D117" s="67" t="n">
        <v>260026.05</v>
      </c>
      <c r="E117" s="67" t="n">
        <v>260026.05</v>
      </c>
      <c r="F117" s="48" t="n">
        <f aca="false">E117/D117</f>
        <v>1</v>
      </c>
      <c r="G117" s="67" t="n">
        <f aca="false">11198.74-3950.17</f>
        <v>7248.57</v>
      </c>
      <c r="H117" s="67" t="n">
        <v>2626.53</v>
      </c>
      <c r="I117" s="48" t="n">
        <f aca="false">H117/G117</f>
        <v>0.362351470703877</v>
      </c>
      <c r="J117" s="67" t="n">
        <v>0</v>
      </c>
      <c r="K117" s="67" t="n">
        <v>0</v>
      </c>
      <c r="L117" s="48" t="n">
        <v>0</v>
      </c>
      <c r="M117" s="67" t="n">
        <v>0</v>
      </c>
      <c r="N117" s="67" t="n">
        <v>0</v>
      </c>
      <c r="O117" s="48" t="n">
        <v>0</v>
      </c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6"/>
      <c r="ALI117" s="6"/>
      <c r="ALJ117" s="6"/>
      <c r="ALK117" s="6"/>
      <c r="ALL117" s="6"/>
    </row>
    <row r="118" s="44" customFormat="true" ht="17.35" hidden="false" customHeight="false" outlineLevel="0" collapsed="false">
      <c r="A118" s="45"/>
      <c r="B118" s="64" t="s">
        <v>115</v>
      </c>
      <c r="C118" s="67" t="n">
        <v>391067</v>
      </c>
      <c r="D118" s="67" t="n">
        <v>391067</v>
      </c>
      <c r="E118" s="67" t="n">
        <v>391067</v>
      </c>
      <c r="F118" s="48" t="n">
        <f aca="false">E118/D118</f>
        <v>1</v>
      </c>
      <c r="G118" s="67" t="n">
        <v>3950.17</v>
      </c>
      <c r="H118" s="67" t="n">
        <v>3950.17</v>
      </c>
      <c r="I118" s="48" t="n">
        <f aca="false">H118/G118</f>
        <v>1</v>
      </c>
      <c r="J118" s="67" t="n">
        <v>0</v>
      </c>
      <c r="K118" s="67" t="n">
        <v>0</v>
      </c>
      <c r="L118" s="48" t="n">
        <v>0</v>
      </c>
      <c r="M118" s="67"/>
      <c r="N118" s="67"/>
      <c r="O118" s="48" t="n">
        <v>0</v>
      </c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6"/>
      <c r="ALI118" s="6"/>
      <c r="ALJ118" s="6"/>
      <c r="ALK118" s="6"/>
      <c r="ALL118" s="6"/>
    </row>
    <row r="119" s="44" customFormat="true" ht="113.4" hidden="false" customHeight="false" outlineLevel="0" collapsed="false">
      <c r="A119" s="45" t="s">
        <v>215</v>
      </c>
      <c r="B119" s="68" t="s">
        <v>216</v>
      </c>
      <c r="C119" s="47" t="n">
        <v>34523.3</v>
      </c>
      <c r="D119" s="47" t="n">
        <v>34523.3</v>
      </c>
      <c r="E119" s="47" t="n">
        <v>34523.3</v>
      </c>
      <c r="F119" s="76" t="n">
        <f aca="false">E119/D119</f>
        <v>1</v>
      </c>
      <c r="G119" s="47" t="n">
        <v>348.7</v>
      </c>
      <c r="H119" s="47" t="n">
        <v>348.7</v>
      </c>
      <c r="I119" s="76" t="n">
        <f aca="false">H119/G119</f>
        <v>1</v>
      </c>
      <c r="J119" s="47" t="n">
        <v>0</v>
      </c>
      <c r="K119" s="47" t="n">
        <v>0</v>
      </c>
      <c r="L119" s="48" t="n">
        <v>0</v>
      </c>
      <c r="M119" s="47" t="n">
        <v>0</v>
      </c>
      <c r="N119" s="47" t="n">
        <v>0</v>
      </c>
      <c r="O119" s="48" t="n">
        <v>0</v>
      </c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6"/>
      <c r="ALI119" s="6"/>
      <c r="ALJ119" s="6"/>
      <c r="ALK119" s="6"/>
      <c r="ALL119" s="6"/>
    </row>
    <row r="120" s="2" customFormat="true" ht="46.25" hidden="false" customHeight="false" outlineLevel="0" collapsed="false">
      <c r="A120" s="40" t="n">
        <v>15</v>
      </c>
      <c r="B120" s="41" t="s">
        <v>217</v>
      </c>
      <c r="C120" s="49" t="n">
        <f aca="false">C121+C122</f>
        <v>19128.400008</v>
      </c>
      <c r="D120" s="49" t="n">
        <f aca="false">D121+D122</f>
        <v>0</v>
      </c>
      <c r="E120" s="49" t="n">
        <f aca="false">E121+E122</f>
        <v>0</v>
      </c>
      <c r="F120" s="43" t="n">
        <v>0</v>
      </c>
      <c r="G120" s="49" t="n">
        <f aca="false">G121+G122</f>
        <v>193.2161618</v>
      </c>
      <c r="H120" s="49" t="n">
        <f aca="false">H121+H122</f>
        <v>0</v>
      </c>
      <c r="I120" s="43" t="n">
        <f aca="false">H120/G120</f>
        <v>0</v>
      </c>
      <c r="J120" s="49" t="n">
        <f aca="false">J121+J122</f>
        <v>0</v>
      </c>
      <c r="K120" s="49" t="n">
        <f aca="false">K121+K122</f>
        <v>0</v>
      </c>
      <c r="L120" s="43" t="n">
        <v>0</v>
      </c>
      <c r="M120" s="49" t="n">
        <f aca="false">M121+M122</f>
        <v>0</v>
      </c>
      <c r="N120" s="49" t="n">
        <f aca="false">N121+N122</f>
        <v>0</v>
      </c>
      <c r="O120" s="43" t="n">
        <v>0</v>
      </c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6"/>
      <c r="ALI120" s="6"/>
      <c r="ALJ120" s="6"/>
      <c r="ALK120" s="6"/>
      <c r="ALL120" s="6"/>
    </row>
    <row r="121" s="2" customFormat="true" ht="79.85" hidden="false" customHeight="false" outlineLevel="0" collapsed="false">
      <c r="A121" s="61" t="s">
        <v>218</v>
      </c>
      <c r="B121" s="68" t="s">
        <v>219</v>
      </c>
      <c r="C121" s="47" t="n">
        <v>4246.9</v>
      </c>
      <c r="D121" s="47" t="n">
        <v>0</v>
      </c>
      <c r="E121" s="47" t="n">
        <v>0</v>
      </c>
      <c r="F121" s="48" t="n">
        <f aca="false">E121/C121</f>
        <v>0</v>
      </c>
      <c r="G121" s="47" t="n">
        <v>42.8979797999998</v>
      </c>
      <c r="H121" s="47" t="n">
        <v>0</v>
      </c>
      <c r="I121" s="48" t="n">
        <f aca="false">H121/G121</f>
        <v>0</v>
      </c>
      <c r="J121" s="47" t="n">
        <v>0</v>
      </c>
      <c r="K121" s="47" t="n">
        <v>0</v>
      </c>
      <c r="L121" s="48" t="n">
        <v>0</v>
      </c>
      <c r="M121" s="47" t="n">
        <v>0</v>
      </c>
      <c r="N121" s="47" t="n">
        <v>0</v>
      </c>
      <c r="O121" s="48" t="n">
        <v>0</v>
      </c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6"/>
      <c r="ALI121" s="6"/>
      <c r="ALJ121" s="6"/>
      <c r="ALK121" s="6"/>
      <c r="ALL121" s="6"/>
    </row>
    <row r="122" s="2" customFormat="true" ht="91" hidden="false" customHeight="false" outlineLevel="0" collapsed="false">
      <c r="A122" s="45" t="s">
        <v>220</v>
      </c>
      <c r="B122" s="56" t="s">
        <v>221</v>
      </c>
      <c r="C122" s="47" t="n">
        <v>14881.500008</v>
      </c>
      <c r="D122" s="47" t="n">
        <v>0</v>
      </c>
      <c r="E122" s="47" t="n">
        <v>0</v>
      </c>
      <c r="F122" s="48" t="n">
        <f aca="false">E122/C122</f>
        <v>0</v>
      </c>
      <c r="G122" s="47" t="n">
        <v>150.318182</v>
      </c>
      <c r="H122" s="47" t="n">
        <v>0</v>
      </c>
      <c r="I122" s="48" t="n">
        <f aca="false">H122/G122</f>
        <v>0</v>
      </c>
      <c r="J122" s="47" t="n">
        <v>0</v>
      </c>
      <c r="K122" s="47" t="n">
        <v>0</v>
      </c>
      <c r="L122" s="48" t="n">
        <v>0</v>
      </c>
      <c r="M122" s="47" t="n">
        <v>0</v>
      </c>
      <c r="N122" s="47" t="n">
        <v>0</v>
      </c>
      <c r="O122" s="48" t="n">
        <v>0</v>
      </c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6"/>
      <c r="ALI122" s="6"/>
      <c r="ALJ122" s="6"/>
      <c r="ALK122" s="6"/>
      <c r="ALL122" s="6"/>
    </row>
    <row r="123" s="2" customFormat="true" ht="35.05" hidden="false" customHeight="false" outlineLevel="0" collapsed="false">
      <c r="A123" s="40" t="n">
        <v>16</v>
      </c>
      <c r="B123" s="41" t="s">
        <v>222</v>
      </c>
      <c r="C123" s="42" t="n">
        <f aca="false">C124+C125</f>
        <v>92917.9</v>
      </c>
      <c r="D123" s="42" t="n">
        <f aca="false">D124+D125</f>
        <v>90038.2</v>
      </c>
      <c r="E123" s="42" t="n">
        <f aca="false">E124+E125</f>
        <v>90038.2</v>
      </c>
      <c r="F123" s="43" t="n">
        <f aca="false">E123/D123/100%</f>
        <v>1</v>
      </c>
      <c r="G123" s="42" t="n">
        <f aca="false">G124+G125</f>
        <v>0</v>
      </c>
      <c r="H123" s="42" t="n">
        <f aca="false">H124+H125</f>
        <v>0</v>
      </c>
      <c r="I123" s="43" t="n">
        <v>0</v>
      </c>
      <c r="J123" s="42" t="n">
        <f aca="false">J124+J125</f>
        <v>0</v>
      </c>
      <c r="K123" s="42" t="n">
        <f aca="false">K124+K125</f>
        <v>0</v>
      </c>
      <c r="L123" s="43" t="n">
        <v>0</v>
      </c>
      <c r="M123" s="42" t="n">
        <f aca="false">M124+M125</f>
        <v>0</v>
      </c>
      <c r="N123" s="42" t="n">
        <f aca="false">N124+N125</f>
        <v>0</v>
      </c>
      <c r="O123" s="43" t="n">
        <v>0</v>
      </c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6"/>
      <c r="ALI123" s="6"/>
      <c r="ALJ123" s="6"/>
      <c r="ALK123" s="6"/>
      <c r="ALL123" s="6"/>
    </row>
    <row r="124" s="2" customFormat="true" ht="35.05" hidden="false" customHeight="false" outlineLevel="0" collapsed="false">
      <c r="A124" s="77" t="s">
        <v>223</v>
      </c>
      <c r="B124" s="46" t="s">
        <v>224</v>
      </c>
      <c r="C124" s="78" t="n">
        <v>6125.5</v>
      </c>
      <c r="D124" s="78" t="n">
        <v>3245.8</v>
      </c>
      <c r="E124" s="78" t="n">
        <v>3245.8</v>
      </c>
      <c r="F124" s="76" t="n">
        <f aca="false">E124/D124</f>
        <v>1</v>
      </c>
      <c r="G124" s="79" t="n">
        <v>0</v>
      </c>
      <c r="H124" s="79" t="n">
        <v>0</v>
      </c>
      <c r="I124" s="76" t="n">
        <v>0</v>
      </c>
      <c r="J124" s="78" t="n">
        <v>0</v>
      </c>
      <c r="K124" s="78" t="n">
        <v>0</v>
      </c>
      <c r="L124" s="76" t="n">
        <v>0</v>
      </c>
      <c r="M124" s="78" t="n">
        <v>0</v>
      </c>
      <c r="N124" s="78" t="n">
        <v>0</v>
      </c>
      <c r="O124" s="76" t="n">
        <v>0</v>
      </c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6"/>
      <c r="ALI124" s="6"/>
      <c r="ALJ124" s="6"/>
      <c r="ALK124" s="6"/>
      <c r="ALL124" s="6"/>
    </row>
    <row r="125" s="2" customFormat="true" ht="91" hidden="false" customHeight="false" outlineLevel="0" collapsed="false">
      <c r="A125" s="80" t="s">
        <v>225</v>
      </c>
      <c r="B125" s="46" t="s">
        <v>226</v>
      </c>
      <c r="C125" s="78" t="n">
        <v>86792.4</v>
      </c>
      <c r="D125" s="78" t="n">
        <v>86792.4</v>
      </c>
      <c r="E125" s="78" t="n">
        <v>86792.4</v>
      </c>
      <c r="F125" s="76" t="n">
        <f aca="false">E125/D125</f>
        <v>1</v>
      </c>
      <c r="G125" s="79" t="n">
        <v>0</v>
      </c>
      <c r="H125" s="79" t="n">
        <v>0</v>
      </c>
      <c r="I125" s="76" t="n">
        <v>0</v>
      </c>
      <c r="J125" s="78" t="n">
        <v>0</v>
      </c>
      <c r="K125" s="78" t="n">
        <v>0</v>
      </c>
      <c r="L125" s="76" t="n">
        <v>0</v>
      </c>
      <c r="M125" s="78" t="n">
        <v>0</v>
      </c>
      <c r="N125" s="78" t="n">
        <v>0</v>
      </c>
      <c r="O125" s="76" t="n">
        <v>0</v>
      </c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6"/>
      <c r="ALI125" s="6"/>
      <c r="ALJ125" s="6"/>
      <c r="ALK125" s="6"/>
      <c r="ALL125" s="6"/>
    </row>
    <row r="126" s="2" customFormat="true" ht="35.05" hidden="false" customHeight="false" outlineLevel="0" collapsed="false">
      <c r="A126" s="40" t="n">
        <v>17</v>
      </c>
      <c r="B126" s="41" t="s">
        <v>227</v>
      </c>
      <c r="C126" s="42" t="n">
        <f aca="false">C127</f>
        <v>19498.2</v>
      </c>
      <c r="D126" s="42" t="n">
        <f aca="false">D127</f>
        <v>15844.7</v>
      </c>
      <c r="E126" s="42" t="n">
        <f aca="false">E127</f>
        <v>15554</v>
      </c>
      <c r="F126" s="43" t="n">
        <f aca="false">E126/D126/100%</f>
        <v>0.981653171091911</v>
      </c>
      <c r="G126" s="42" t="n">
        <f aca="false">G127</f>
        <v>1244.56566</v>
      </c>
      <c r="H126" s="42" t="n">
        <f aca="false">H127</f>
        <v>992.80851</v>
      </c>
      <c r="I126" s="43" t="n">
        <f aca="false">H126/G126/100%</f>
        <v>0.797714850978614</v>
      </c>
      <c r="J126" s="42" t="n">
        <f aca="false">J127</f>
        <v>0</v>
      </c>
      <c r="K126" s="42" t="n">
        <f aca="false">K127</f>
        <v>0</v>
      </c>
      <c r="L126" s="43" t="n">
        <v>0</v>
      </c>
      <c r="M126" s="42" t="n">
        <f aca="false">M127</f>
        <v>0</v>
      </c>
      <c r="N126" s="42" t="n">
        <f aca="false">N127</f>
        <v>0</v>
      </c>
      <c r="O126" s="43" t="n">
        <v>0</v>
      </c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6"/>
      <c r="ALI126" s="6"/>
      <c r="ALJ126" s="6"/>
      <c r="ALK126" s="6"/>
      <c r="ALL126" s="6"/>
    </row>
    <row r="127" s="2" customFormat="true" ht="68.65" hidden="false" customHeight="false" outlineLevel="0" collapsed="false">
      <c r="A127" s="80" t="s">
        <v>228</v>
      </c>
      <c r="B127" s="46" t="s">
        <v>229</v>
      </c>
      <c r="C127" s="58" t="n">
        <v>19498.2</v>
      </c>
      <c r="D127" s="58" t="n">
        <v>15844.7</v>
      </c>
      <c r="E127" s="58" t="n">
        <v>15554</v>
      </c>
      <c r="F127" s="76" t="n">
        <f aca="false">E127/D127</f>
        <v>0.981653171091911</v>
      </c>
      <c r="G127" s="58" t="n">
        <v>1244.56566</v>
      </c>
      <c r="H127" s="58" t="n">
        <v>992.80851</v>
      </c>
      <c r="I127" s="76" t="n">
        <f aca="false">H127/G127</f>
        <v>0.797714850978614</v>
      </c>
      <c r="J127" s="78" t="n">
        <v>0</v>
      </c>
      <c r="K127" s="78" t="n">
        <v>0</v>
      </c>
      <c r="L127" s="76" t="n">
        <v>0</v>
      </c>
      <c r="M127" s="78" t="n">
        <v>0</v>
      </c>
      <c r="N127" s="78" t="n">
        <v>0</v>
      </c>
      <c r="O127" s="76" t="n">
        <v>0</v>
      </c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6"/>
      <c r="ALI127" s="6"/>
      <c r="ALJ127" s="6"/>
      <c r="ALK127" s="6"/>
      <c r="ALL127" s="6"/>
    </row>
    <row r="128" s="2" customFormat="true" ht="35.05" hidden="false" customHeight="false" outlineLevel="0" collapsed="false">
      <c r="A128" s="40" t="n">
        <v>18</v>
      </c>
      <c r="B128" s="41" t="s">
        <v>230</v>
      </c>
      <c r="C128" s="42" t="n">
        <f aca="false">C129+C130</f>
        <v>127276</v>
      </c>
      <c r="D128" s="42" t="n">
        <f aca="false">D129+D130</f>
        <v>0</v>
      </c>
      <c r="E128" s="42" t="n">
        <f aca="false">E129+E130</f>
        <v>0</v>
      </c>
      <c r="F128" s="43" t="n">
        <v>0</v>
      </c>
      <c r="G128" s="42" t="n">
        <f aca="false">G129+G130</f>
        <v>8124</v>
      </c>
      <c r="H128" s="42" t="n">
        <f aca="false">H129+H130</f>
        <v>0</v>
      </c>
      <c r="I128" s="43" t="n">
        <f aca="false">H128/G128/100%</f>
        <v>0</v>
      </c>
      <c r="J128" s="42" t="n">
        <f aca="false">J129+J130</f>
        <v>0</v>
      </c>
      <c r="K128" s="42" t="n">
        <f aca="false">K129+K130</f>
        <v>0</v>
      </c>
      <c r="L128" s="43" t="n">
        <v>0</v>
      </c>
      <c r="M128" s="42" t="n">
        <f aca="false">M129+M130</f>
        <v>0</v>
      </c>
      <c r="N128" s="42" t="n">
        <f aca="false">N129+N130</f>
        <v>0</v>
      </c>
      <c r="O128" s="43" t="n">
        <v>0</v>
      </c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6"/>
      <c r="ALI128" s="6"/>
      <c r="ALJ128" s="6"/>
      <c r="ALK128" s="6"/>
      <c r="ALL128" s="6"/>
    </row>
    <row r="129" s="2" customFormat="true" ht="91" hidden="false" customHeight="false" outlineLevel="0" collapsed="false">
      <c r="A129" s="80" t="s">
        <v>231</v>
      </c>
      <c r="B129" s="46" t="s">
        <v>232</v>
      </c>
      <c r="C129" s="78" t="n">
        <v>23500</v>
      </c>
      <c r="D129" s="78" t="n">
        <v>0</v>
      </c>
      <c r="E129" s="78" t="n">
        <v>0</v>
      </c>
      <c r="F129" s="76" t="n">
        <v>0</v>
      </c>
      <c r="G129" s="79" t="n">
        <v>1500</v>
      </c>
      <c r="H129" s="79" t="n">
        <v>0</v>
      </c>
      <c r="I129" s="76" t="n">
        <f aca="false">H129/G129</f>
        <v>0</v>
      </c>
      <c r="J129" s="78" t="n">
        <v>0</v>
      </c>
      <c r="K129" s="78" t="n">
        <v>0</v>
      </c>
      <c r="L129" s="76" t="n">
        <v>0</v>
      </c>
      <c r="M129" s="78" t="n">
        <v>0</v>
      </c>
      <c r="N129" s="78" t="n">
        <v>0</v>
      </c>
      <c r="O129" s="76" t="n">
        <v>0</v>
      </c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6"/>
      <c r="ALI129" s="6"/>
      <c r="ALJ129" s="6"/>
      <c r="ALK129" s="6"/>
      <c r="ALL129" s="6"/>
    </row>
    <row r="130" s="2" customFormat="true" ht="57.45" hidden="false" customHeight="false" outlineLevel="0" collapsed="false">
      <c r="A130" s="80" t="s">
        <v>233</v>
      </c>
      <c r="B130" s="46" t="s">
        <v>234</v>
      </c>
      <c r="C130" s="78" t="n">
        <v>103776</v>
      </c>
      <c r="D130" s="78" t="n">
        <v>0</v>
      </c>
      <c r="E130" s="78" t="n">
        <v>0</v>
      </c>
      <c r="F130" s="76" t="n">
        <v>0</v>
      </c>
      <c r="G130" s="79" t="n">
        <v>6624</v>
      </c>
      <c r="H130" s="79" t="n">
        <v>0</v>
      </c>
      <c r="I130" s="76" t="n">
        <v>0</v>
      </c>
      <c r="J130" s="78" t="n">
        <v>0</v>
      </c>
      <c r="K130" s="78" t="n">
        <v>0</v>
      </c>
      <c r="L130" s="76" t="n">
        <v>0</v>
      </c>
      <c r="M130" s="78" t="n">
        <v>0</v>
      </c>
      <c r="N130" s="78" t="n">
        <v>0</v>
      </c>
      <c r="O130" s="76" t="n">
        <v>0</v>
      </c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6"/>
      <c r="ALI130" s="6"/>
      <c r="ALJ130" s="6"/>
      <c r="ALK130" s="6"/>
      <c r="ALL130" s="6"/>
    </row>
    <row r="131" customFormat="false" ht="17.35" hidden="false" customHeight="false" outlineLevel="0" collapsed="false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customFormat="false" ht="17.35" hidden="false" customHeight="false" outlineLevel="0" collapsed="false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customFormat="false" ht="32.8" hidden="false" customHeight="true" outlineLevel="0" collapsed="false">
      <c r="B133" s="81" t="s">
        <v>235</v>
      </c>
      <c r="C133" s="81"/>
      <c r="D133" s="81"/>
      <c r="E133" s="6"/>
      <c r="F133" s="82" t="s">
        <v>236</v>
      </c>
      <c r="G133" s="82"/>
      <c r="H133" s="6"/>
      <c r="I133" s="6"/>
      <c r="J133" s="6"/>
      <c r="K133" s="6"/>
      <c r="L133" s="6"/>
      <c r="M133" s="6"/>
      <c r="N133" s="6"/>
    </row>
    <row r="134" customFormat="false" ht="17.35" hidden="false" customHeight="false" outlineLevel="0" collapsed="false">
      <c r="F134" s="83"/>
      <c r="G134" s="84"/>
      <c r="H134" s="84"/>
    </row>
    <row r="135" customFormat="false" ht="17.35" hidden="false" customHeight="false" outlineLevel="0" collapsed="false">
      <c r="F135" s="83"/>
      <c r="G135" s="84"/>
      <c r="H135" s="84"/>
    </row>
    <row r="136" customFormat="false" ht="17.35" hidden="false" customHeight="false" outlineLevel="0" collapsed="false">
      <c r="F136" s="83"/>
      <c r="G136" s="84"/>
      <c r="H136" s="84"/>
    </row>
    <row r="137" customFormat="false" ht="17.35" hidden="false" customHeight="false" outlineLevel="0" collapsed="false">
      <c r="F137" s="83"/>
      <c r="G137" s="84"/>
      <c r="H137" s="84"/>
    </row>
    <row r="138" customFormat="false" ht="17.35" hidden="false" customHeight="false" outlineLevel="0" collapsed="false">
      <c r="F138" s="83"/>
      <c r="G138" s="84"/>
      <c r="H138" s="84"/>
    </row>
    <row r="139" customFormat="false" ht="17.35" hidden="false" customHeight="false" outlineLevel="0" collapsed="false">
      <c r="F139" s="83"/>
      <c r="G139" s="84"/>
      <c r="H139" s="84"/>
    </row>
    <row r="140" customFormat="false" ht="17.35" hidden="false" customHeight="false" outlineLevel="0" collapsed="false">
      <c r="F140" s="83"/>
      <c r="G140" s="84"/>
      <c r="H140" s="84"/>
    </row>
    <row r="141" customFormat="false" ht="17.35" hidden="false" customHeight="false" outlineLevel="0" collapsed="false">
      <c r="F141" s="83"/>
      <c r="G141" s="84"/>
      <c r="H141" s="84"/>
    </row>
    <row r="142" customFormat="false" ht="17.35" hidden="false" customHeight="false" outlineLevel="0" collapsed="false">
      <c r="F142" s="83"/>
      <c r="G142" s="84"/>
      <c r="H142" s="84"/>
    </row>
    <row r="143" customFormat="false" ht="17.35" hidden="false" customHeight="false" outlineLevel="0" collapsed="false">
      <c r="F143" s="83"/>
      <c r="G143" s="84"/>
      <c r="H143" s="84"/>
    </row>
    <row r="144" customFormat="false" ht="17.35" hidden="false" customHeight="false" outlineLevel="0" collapsed="false">
      <c r="F144" s="83"/>
      <c r="G144" s="84"/>
      <c r="H144" s="84"/>
    </row>
    <row r="145" customFormat="false" ht="17.35" hidden="false" customHeight="false" outlineLevel="0" collapsed="false">
      <c r="F145" s="83"/>
      <c r="G145" s="84"/>
      <c r="H145" s="84"/>
    </row>
    <row r="146" customFormat="false" ht="17.35" hidden="false" customHeight="false" outlineLevel="0" collapsed="false">
      <c r="F146" s="83"/>
      <c r="G146" s="84"/>
      <c r="H146" s="84"/>
    </row>
    <row r="147" customFormat="false" ht="17.35" hidden="false" customHeight="false" outlineLevel="0" collapsed="false">
      <c r="F147" s="83"/>
      <c r="G147" s="84"/>
      <c r="H147" s="84"/>
    </row>
    <row r="148" customFormat="false" ht="17.35" hidden="false" customHeight="false" outlineLevel="0" collapsed="false">
      <c r="F148" s="83"/>
      <c r="G148" s="84"/>
      <c r="H148" s="84"/>
    </row>
    <row r="149" customFormat="false" ht="17.35" hidden="false" customHeight="false" outlineLevel="0" collapsed="false">
      <c r="F149" s="83"/>
      <c r="G149" s="84"/>
      <c r="H149" s="84"/>
    </row>
    <row r="150" customFormat="false" ht="17.35" hidden="false" customHeight="false" outlineLevel="0" collapsed="false">
      <c r="F150" s="83"/>
      <c r="G150" s="84"/>
      <c r="H150" s="84"/>
    </row>
    <row r="151" customFormat="false" ht="17.35" hidden="false" customHeight="false" outlineLevel="0" collapsed="false">
      <c r="F151" s="83"/>
      <c r="G151" s="84"/>
      <c r="H151" s="84"/>
    </row>
    <row r="152" customFormat="false" ht="17.35" hidden="false" customHeight="false" outlineLevel="0" collapsed="false">
      <c r="F152" s="83"/>
      <c r="G152" s="84"/>
      <c r="H152" s="84"/>
    </row>
    <row r="153" customFormat="false" ht="17.35" hidden="false" customHeight="false" outlineLevel="0" collapsed="false">
      <c r="F153" s="83"/>
      <c r="G153" s="84"/>
      <c r="H153" s="84"/>
    </row>
    <row r="154" customFormat="false" ht="17.35" hidden="false" customHeight="false" outlineLevel="0" collapsed="false">
      <c r="F154" s="83"/>
      <c r="G154" s="84"/>
      <c r="H154" s="84"/>
    </row>
    <row r="155" customFormat="false" ht="17.35" hidden="false" customHeight="false" outlineLevel="0" collapsed="false">
      <c r="F155" s="83"/>
      <c r="G155" s="84"/>
      <c r="H155" s="84"/>
    </row>
    <row r="156" customFormat="false" ht="17.35" hidden="false" customHeight="false" outlineLevel="0" collapsed="false">
      <c r="F156" s="83"/>
      <c r="G156" s="84"/>
      <c r="H156" s="84"/>
    </row>
    <row r="157" customFormat="false" ht="17.35" hidden="false" customHeight="false" outlineLevel="0" collapsed="false">
      <c r="F157" s="83"/>
      <c r="G157" s="84"/>
      <c r="H157" s="84"/>
    </row>
    <row r="158" customFormat="false" ht="17.35" hidden="false" customHeight="false" outlineLevel="0" collapsed="false">
      <c r="G158" s="84"/>
      <c r="H158" s="84"/>
    </row>
    <row r="159" customFormat="false" ht="17.35" hidden="false" customHeight="false" outlineLevel="0" collapsed="false">
      <c r="G159" s="84"/>
      <c r="H159" s="84"/>
    </row>
    <row r="160" customFormat="false" ht="17.35" hidden="false" customHeight="false" outlineLevel="0" collapsed="false">
      <c r="G160" s="84"/>
      <c r="H160" s="84"/>
    </row>
  </sheetData>
  <mergeCells count="14">
    <mergeCell ref="A2:O2"/>
    <mergeCell ref="D4:E4"/>
    <mergeCell ref="G4:I4"/>
    <mergeCell ref="D5:E5"/>
    <mergeCell ref="G5:I5"/>
    <mergeCell ref="A7:A9"/>
    <mergeCell ref="B7:B9"/>
    <mergeCell ref="C7:O7"/>
    <mergeCell ref="C8:F8"/>
    <mergeCell ref="G8:I8"/>
    <mergeCell ref="J8:L8"/>
    <mergeCell ref="M8:O8"/>
    <mergeCell ref="B133:D133"/>
    <mergeCell ref="F133:G133"/>
  </mergeCells>
  <printOptions headings="false" gridLines="false" gridLinesSet="true" horizontalCentered="true" verticalCentered="false"/>
  <pageMargins left="0.39375" right="0.39375" top="0.865972222222222" bottom="0.590277777777778" header="0.590277777777778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  <rowBreaks count="1" manualBreakCount="1">
    <brk id="5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25873</TotalTime>
  <Application>LibreOffice/24.2.0.3$Windows_X86_64 LibreOffice_project/da48488a73ddd66ea24cf16bbc4f7b9c08e9bea1</Application>
  <AppVersion>15.0000</AppVersion>
  <Company>АППП в ЦФО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2012-12-24T07:36:17Z</dcterms:created>
  <dc:creator>Засова Е. С.</dc:creator>
  <dc:description/>
  <dc:language>ru-RU</dc:language>
  <cp:lastModifiedBy/>
  <cp:lastPrinted>2024-08-27T10:09:41Z</cp:lastPrinted>
  <dcterms:modified xsi:type="dcterms:W3CDTF">2024-08-28T10:41:16Z</dcterms:modified>
  <cp:revision>4719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